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tabRatio="601" activeTab="6"/>
  </bookViews>
  <sheets>
    <sheet name="余额" sheetId="1" r:id="rId1"/>
    <sheet name="临打" sheetId="2" r:id="rId2"/>
    <sheet name="详单" sheetId="3" r:id="rId3"/>
    <sheet name="名单" sheetId="4" r:id="rId4"/>
    <sheet name="Sheet2" sheetId="5" r:id="rId5"/>
    <sheet name="Sheet3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番茄花园</author>
    <author>IBM</author>
  </authors>
  <commentList>
    <comment ref="J94" authorId="0">
      <text>
        <r>
          <rPr>
            <b/>
            <sz val="9"/>
            <color indexed="10"/>
            <rFont val="宋体"/>
            <family val="0"/>
          </rPr>
          <t>羽毛活动费40元由会费支出！</t>
        </r>
        <r>
          <rPr>
            <sz val="9"/>
            <color indexed="10"/>
            <rFont val="宋体"/>
            <family val="0"/>
          </rPr>
          <t xml:space="preserve">
</t>
        </r>
      </text>
    </comment>
    <comment ref="J101" authorId="1">
      <text>
        <r>
          <rPr>
            <b/>
            <sz val="9"/>
            <rFont val="宋体"/>
            <family val="0"/>
          </rPr>
          <t>小猪收续费15840元，</t>
        </r>
        <r>
          <rPr>
            <b/>
            <sz val="9"/>
            <color indexed="10"/>
            <rFont val="宋体"/>
            <family val="0"/>
          </rPr>
          <t>支球费325元.</t>
        </r>
      </text>
    </comment>
    <comment ref="N94" authorId="0">
      <text>
        <r>
          <rPr>
            <b/>
            <sz val="9"/>
            <rFont val="宋体"/>
            <family val="0"/>
          </rPr>
          <t xml:space="preserve"> 会员申请生日免费！
</t>
        </r>
        <r>
          <rPr>
            <b/>
            <sz val="9"/>
            <color indexed="10"/>
            <rFont val="宋体"/>
            <family val="0"/>
          </rPr>
          <t>活动费 元由会费支出！</t>
        </r>
        <r>
          <rPr>
            <sz val="9"/>
            <color indexed="10"/>
            <rFont val="宋体"/>
            <family val="0"/>
          </rPr>
          <t xml:space="preserve">
</t>
        </r>
      </text>
    </comment>
    <comment ref="O94" authorId="0">
      <text>
        <r>
          <rPr>
            <b/>
            <sz val="9"/>
            <rFont val="宋体"/>
            <family val="0"/>
          </rPr>
          <t xml:space="preserve"> 会员申请生日免费！
</t>
        </r>
        <r>
          <rPr>
            <b/>
            <sz val="9"/>
            <color indexed="10"/>
            <rFont val="宋体"/>
            <family val="0"/>
          </rPr>
          <t>活动费 元由会费支出！</t>
        </r>
        <r>
          <rPr>
            <sz val="9"/>
            <color indexed="10"/>
            <rFont val="宋体"/>
            <family val="0"/>
          </rPr>
          <t xml:space="preserve">
</t>
        </r>
      </text>
    </comment>
    <comment ref="K101" authorId="1">
      <text>
        <r>
          <rPr>
            <b/>
            <sz val="9"/>
            <rFont val="宋体"/>
            <family val="0"/>
          </rPr>
          <t>小猪收临打费70元，收续费4500元，</t>
        </r>
        <r>
          <rPr>
            <b/>
            <sz val="9"/>
            <color indexed="10"/>
            <rFont val="宋体"/>
            <family val="0"/>
          </rPr>
          <t>支球费300元.</t>
        </r>
      </text>
    </comment>
    <comment ref="L101" authorId="1">
      <text>
        <r>
          <rPr>
            <b/>
            <sz val="9"/>
            <rFont val="宋体"/>
            <family val="0"/>
          </rPr>
          <t>小猪收续费6650元，</t>
        </r>
        <r>
          <rPr>
            <b/>
            <sz val="9"/>
            <color indexed="10"/>
            <rFont val="宋体"/>
            <family val="0"/>
          </rPr>
          <t>支球费271元.续场地费（19500）650小时</t>
        </r>
      </text>
    </comment>
    <comment ref="M101" authorId="1">
      <text>
        <r>
          <rPr>
            <b/>
            <sz val="9"/>
            <rFont val="宋体"/>
            <family val="0"/>
          </rPr>
          <t>小猪</t>
        </r>
        <r>
          <rPr>
            <b/>
            <sz val="9"/>
            <color indexed="10"/>
            <rFont val="宋体"/>
            <family val="0"/>
          </rPr>
          <t>支球费294元.</t>
        </r>
      </text>
    </comment>
    <comment ref="N101" authorId="1">
      <text>
        <r>
          <rPr>
            <b/>
            <sz val="9"/>
            <rFont val="宋体"/>
            <family val="0"/>
          </rPr>
          <t>小猪</t>
        </r>
        <r>
          <rPr>
            <b/>
            <sz val="9"/>
            <color indexed="10"/>
            <rFont val="宋体"/>
            <family val="0"/>
          </rPr>
          <t>支球费 元.</t>
        </r>
      </text>
    </comment>
    <comment ref="O101" authorId="1">
      <text>
        <r>
          <rPr>
            <b/>
            <sz val="9"/>
            <rFont val="宋体"/>
            <family val="0"/>
          </rPr>
          <t>小猪</t>
        </r>
        <r>
          <rPr>
            <b/>
            <sz val="9"/>
            <color indexed="10"/>
            <rFont val="宋体"/>
            <family val="0"/>
          </rPr>
          <t>支球费 元.</t>
        </r>
      </text>
    </comment>
    <comment ref="J9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会费支出40</t>
        </r>
      </text>
    </comment>
    <comment ref="S4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3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48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60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67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28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44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79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50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42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5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43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6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80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7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6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5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3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77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63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S7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2-19 星期二活动
续费</t>
        </r>
      </text>
    </comment>
    <comment ref="K9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在校中学生，收30</t>
        </r>
      </text>
    </comment>
    <comment ref="K3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值班人员免费</t>
        </r>
      </text>
    </comment>
    <comment ref="L5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值班人员免费</t>
        </r>
      </text>
    </comment>
    <comment ref="S34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2-21 星期四活动
续费</t>
        </r>
      </text>
    </comment>
    <comment ref="S82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2-21星期四活动
续费</t>
        </r>
      </text>
    </comment>
    <comment ref="S53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2-21星期四活动
续费</t>
        </r>
      </text>
    </comment>
    <comment ref="S24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2-21星期四活动
续费</t>
        </r>
      </text>
    </comment>
    <comment ref="S52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2-21星期四活动
续费</t>
        </r>
      </text>
    </comment>
    <comment ref="T4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T34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5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4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46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69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49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2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S21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2-23星期六活动
续费</t>
        </r>
      </text>
    </comment>
    <comment ref="M44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值班人员免费</t>
        </r>
      </text>
    </comment>
    <comment ref="M95" authorId="2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用吴言余额</t>
        </r>
      </text>
    </comment>
  </commentList>
</comments>
</file>

<file path=xl/comments2.xml><?xml version="1.0" encoding="utf-8"?>
<comments xmlns="http://schemas.openxmlformats.org/spreadsheetml/2006/main">
  <authors>
    <author>IBM</author>
  </authors>
  <commentList>
    <comment ref="F16" authorId="0">
      <text>
        <r>
          <rPr>
            <b/>
            <sz val="9"/>
            <rFont val="宋体"/>
            <family val="0"/>
          </rPr>
          <t>IBM:</t>
        </r>
        <r>
          <rPr>
            <sz val="9"/>
            <rFont val="宋体"/>
            <family val="0"/>
          </rPr>
          <t xml:space="preserve">
226周二活动
羽毛用</t>
        </r>
      </text>
    </comment>
  </commentList>
</comments>
</file>

<file path=xl/sharedStrings.xml><?xml version="1.0" encoding="utf-8"?>
<sst xmlns="http://schemas.openxmlformats.org/spreadsheetml/2006/main" count="486" uniqueCount="339">
  <si>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</si>
  <si>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</si>
  <si>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</si>
  <si>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</si>
  <si>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</si>
  <si>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</si>
  <si>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</si>
  <si>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</si>
  <si>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</si>
  <si>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</si>
  <si>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</si>
  <si>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</si>
  <si>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</si>
  <si>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</si>
  <si>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</si>
  <si>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</si>
  <si>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</si>
  <si>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</si>
  <si>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</si>
  <si>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</si>
  <si>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</si>
  <si>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</si>
  <si>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</si>
  <si>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</si>
  <si>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</si>
  <si>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</si>
  <si>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</si>
  <si>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</si>
  <si>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</si>
  <si>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</si>
  <si>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</si>
  <si>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</si>
  <si>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</si>
  <si>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</si>
  <si>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</si>
  <si>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</si>
  <si>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</si>
  <si>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</si>
  <si>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</si>
  <si>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</si>
  <si>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</si>
  <si>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</si>
  <si>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</si>
  <si>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</si>
  <si>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</si>
  <si>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</si>
  <si>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</si>
  <si>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</si>
  <si>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</si>
  <si>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</si>
  <si>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</si>
  <si>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</si>
  <si>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</si>
  <si>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</si>
  <si>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</si>
  <si>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</si>
  <si>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时间</t>
  </si>
  <si>
    <t>场地</t>
  </si>
  <si>
    <t>球数</t>
  </si>
  <si>
    <t>LOX</t>
  </si>
  <si>
    <t>电话</t>
  </si>
  <si>
    <t>序号</t>
  </si>
  <si>
    <t>续费：</t>
  </si>
  <si>
    <t>蚂六</t>
  </si>
  <si>
    <t>总费用</t>
  </si>
  <si>
    <t>58</t>
  </si>
  <si>
    <t>59</t>
  </si>
  <si>
    <t>60</t>
  </si>
  <si>
    <t>稻草</t>
  </si>
  <si>
    <t>TOFEL</t>
  </si>
  <si>
    <t>名字</t>
  </si>
  <si>
    <t>余额</t>
  </si>
  <si>
    <t>初始金额</t>
  </si>
  <si>
    <t>支出</t>
  </si>
  <si>
    <t>长疯飙局临打人员余额表（2013年）</t>
  </si>
  <si>
    <t>值班</t>
  </si>
  <si>
    <t>会员：</t>
  </si>
  <si>
    <t>人均＝</t>
  </si>
  <si>
    <t>萌</t>
  </si>
  <si>
    <t>日期</t>
  </si>
  <si>
    <t>小时</t>
  </si>
  <si>
    <t>球数</t>
  </si>
  <si>
    <t>场费</t>
  </si>
  <si>
    <t>球费</t>
  </si>
  <si>
    <t>临打费</t>
  </si>
  <si>
    <t>人数</t>
  </si>
  <si>
    <t>场均</t>
  </si>
  <si>
    <t>球均</t>
  </si>
  <si>
    <t>共担场费</t>
  </si>
  <si>
    <t>飙局2013年活动明细表</t>
  </si>
  <si>
    <t>减临打费</t>
  </si>
  <si>
    <t>临打</t>
  </si>
  <si>
    <t>场均＝</t>
  </si>
  <si>
    <t>问天</t>
  </si>
  <si>
    <t>无言</t>
  </si>
  <si>
    <t>冰红茶</t>
  </si>
  <si>
    <t>LISA</t>
  </si>
  <si>
    <t>邓海</t>
  </si>
  <si>
    <t>成都老刘</t>
  </si>
  <si>
    <t>八戒</t>
  </si>
  <si>
    <t>陈师</t>
  </si>
  <si>
    <t>伍师</t>
  </si>
  <si>
    <t>芒果</t>
  </si>
  <si>
    <t>付进</t>
  </si>
  <si>
    <t>底板</t>
  </si>
  <si>
    <t>小白</t>
  </si>
  <si>
    <t>闷闷</t>
  </si>
  <si>
    <t>涣涣</t>
  </si>
  <si>
    <t>郑羽</t>
  </si>
  <si>
    <t>指纹</t>
  </si>
  <si>
    <t>涛涛</t>
  </si>
  <si>
    <t>张荣</t>
  </si>
  <si>
    <t>小朋友</t>
  </si>
  <si>
    <t>小狄子</t>
  </si>
  <si>
    <t>余额合计</t>
  </si>
  <si>
    <t>胡蕾</t>
  </si>
  <si>
    <t>桂圆</t>
  </si>
  <si>
    <t>糯米</t>
  </si>
  <si>
    <t>可乐</t>
  </si>
  <si>
    <t>放翁</t>
  </si>
  <si>
    <t>菜不易</t>
  </si>
  <si>
    <t>程振华</t>
  </si>
  <si>
    <t>黄麒英</t>
  </si>
  <si>
    <t>DUDU</t>
  </si>
  <si>
    <t>李师</t>
  </si>
  <si>
    <t>老翁</t>
  </si>
  <si>
    <t>末路</t>
  </si>
  <si>
    <t>蝌蚪</t>
  </si>
  <si>
    <t>史队</t>
  </si>
  <si>
    <t>石头</t>
  </si>
  <si>
    <t>空心菜</t>
  </si>
  <si>
    <t>欠费人员</t>
  </si>
  <si>
    <t>退费人员</t>
  </si>
  <si>
    <t>会费</t>
  </si>
  <si>
    <t>活动日期</t>
  </si>
  <si>
    <t>2-19</t>
  </si>
  <si>
    <t>临打余额</t>
  </si>
  <si>
    <t>场地小时数</t>
  </si>
  <si>
    <t>共担费用</t>
  </si>
  <si>
    <t>会员余额</t>
  </si>
  <si>
    <t>羽毛球数量</t>
  </si>
  <si>
    <t>帐列金额</t>
  </si>
  <si>
    <t>场地费用</t>
  </si>
  <si>
    <t>值班符号</t>
  </si>
  <si>
    <t>羽毛球费用</t>
  </si>
  <si>
    <t>蚂蚁</t>
  </si>
  <si>
    <t>总费用</t>
  </si>
  <si>
    <t>考拉</t>
  </si>
  <si>
    <t>临打费用</t>
  </si>
  <si>
    <t>会员人数</t>
  </si>
  <si>
    <t>共担人数</t>
  </si>
  <si>
    <t>小猪</t>
  </si>
  <si>
    <t>场地费</t>
  </si>
  <si>
    <t>人均场地费</t>
  </si>
  <si>
    <t>保管金额</t>
  </si>
  <si>
    <t>人均球费</t>
  </si>
  <si>
    <t>超限会员共担场地费用</t>
  </si>
  <si>
    <t>误差</t>
  </si>
  <si>
    <t>活动次数</t>
  </si>
  <si>
    <t>最后续费时间</t>
  </si>
  <si>
    <t>联系电话</t>
  </si>
  <si>
    <t>平均活动费</t>
  </si>
  <si>
    <t>已支</t>
  </si>
  <si>
    <t>已交</t>
  </si>
  <si>
    <t>按续费时间先后纪录的实收金额</t>
  </si>
  <si>
    <t>1</t>
  </si>
  <si>
    <t>青霜</t>
  </si>
  <si>
    <t>肥蛇</t>
  </si>
  <si>
    <t>蚊子</t>
  </si>
  <si>
    <t>娜娜</t>
  </si>
  <si>
    <t>高猪</t>
  </si>
  <si>
    <t>烦斗星</t>
  </si>
  <si>
    <t>洁子</t>
  </si>
  <si>
    <t>米西西</t>
  </si>
  <si>
    <t>朱朱</t>
  </si>
  <si>
    <t>可灵</t>
  </si>
  <si>
    <t>肥皂</t>
  </si>
  <si>
    <t>迷彩</t>
  </si>
  <si>
    <t>紫电</t>
  </si>
  <si>
    <t>北极熊</t>
  </si>
  <si>
    <r>
      <t>38</t>
    </r>
    <r>
      <rPr>
        <sz val="10"/>
        <rFont val="华文细黑"/>
        <family val="0"/>
      </rPr>
      <t>度</t>
    </r>
  </si>
  <si>
    <t>东家</t>
  </si>
  <si>
    <t>善纯片</t>
  </si>
  <si>
    <t>野猪</t>
  </si>
  <si>
    <r>
      <t>X</t>
    </r>
    <r>
      <rPr>
        <sz val="10"/>
        <rFont val="华文细黑"/>
        <family val="0"/>
      </rPr>
      <t>光</t>
    </r>
  </si>
  <si>
    <t>暴力王</t>
  </si>
  <si>
    <t>灰兔</t>
  </si>
  <si>
    <t>潇潇</t>
  </si>
  <si>
    <t>坚强</t>
  </si>
  <si>
    <t>偏锋</t>
  </si>
  <si>
    <t>警犬</t>
  </si>
  <si>
    <t>汤汤</t>
  </si>
  <si>
    <t>邓肯</t>
  </si>
  <si>
    <t>陶冶</t>
  </si>
  <si>
    <t>迷狼</t>
  </si>
  <si>
    <t>迪迪夫</t>
  </si>
  <si>
    <t>图腾</t>
  </si>
  <si>
    <t>小冯</t>
  </si>
  <si>
    <t>小田</t>
  </si>
  <si>
    <t>阿坚</t>
  </si>
  <si>
    <t>海豚</t>
  </si>
  <si>
    <t>蚂二</t>
  </si>
  <si>
    <t>金维他</t>
  </si>
  <si>
    <t>元元</t>
  </si>
  <si>
    <t>眼镜蛇</t>
  </si>
  <si>
    <t>温兔</t>
  </si>
  <si>
    <t>野兽</t>
  </si>
  <si>
    <t>李东</t>
  </si>
  <si>
    <t>轮子</t>
  </si>
  <si>
    <t>中月</t>
  </si>
  <si>
    <t>刘绍东</t>
  </si>
  <si>
    <t>地主</t>
  </si>
  <si>
    <t>松鼠</t>
  </si>
  <si>
    <t>伊萨罗</t>
  </si>
  <si>
    <t>雪豹</t>
  </si>
  <si>
    <t>米兰</t>
  </si>
  <si>
    <t>蔚蓝</t>
  </si>
  <si>
    <t>烧开水</t>
  </si>
  <si>
    <t>彬彬</t>
  </si>
  <si>
    <t>帆帆</t>
  </si>
  <si>
    <t>春春</t>
  </si>
  <si>
    <t>折耳根</t>
  </si>
  <si>
    <r>
      <t>临打固定价</t>
    </r>
    <r>
      <rPr>
        <sz val="10"/>
        <rFont val="Arial"/>
        <family val="2"/>
      </rPr>
      <t>40</t>
    </r>
    <r>
      <rPr>
        <sz val="10"/>
        <rFont val="华文细黑"/>
        <family val="0"/>
      </rPr>
      <t>元</t>
    </r>
  </si>
  <si>
    <t>转表误差</t>
  </si>
  <si>
    <t>保管人</t>
  </si>
  <si>
    <t>蚂蚁保管</t>
  </si>
  <si>
    <t>考拉保管</t>
  </si>
  <si>
    <t>小猪保管</t>
  </si>
  <si>
    <t>场地余额</t>
  </si>
  <si>
    <t>场地保管</t>
  </si>
  <si>
    <t>网上报告查阅链接</t>
  </si>
  <si>
    <r>
      <t>219</t>
    </r>
    <r>
      <rPr>
        <u val="single"/>
        <sz val="10"/>
        <color indexed="12"/>
        <rFont val="宋体"/>
        <family val="0"/>
      </rPr>
      <t>二</t>
    </r>
  </si>
  <si>
    <t>活动日期</t>
  </si>
  <si>
    <t>场地小时数</t>
  </si>
  <si>
    <t>羽毛球数量</t>
  </si>
  <si>
    <t>场地费用</t>
  </si>
  <si>
    <t>羽毛球费用</t>
  </si>
  <si>
    <t>临打费用</t>
  </si>
  <si>
    <t>会员人数</t>
  </si>
  <si>
    <t>人均场地费</t>
  </si>
  <si>
    <t>人均球费</t>
  </si>
  <si>
    <t>羽毛</t>
  </si>
  <si>
    <t>备注</t>
  </si>
  <si>
    <t>值班人员</t>
  </si>
  <si>
    <t>人均活动费</t>
  </si>
  <si>
    <t>无锈</t>
  </si>
  <si>
    <t>无锈</t>
  </si>
  <si>
    <t>谷师</t>
  </si>
  <si>
    <t>1</t>
  </si>
  <si>
    <t>高猪</t>
  </si>
  <si>
    <t>烦斗星</t>
  </si>
  <si>
    <t>洁子</t>
  </si>
  <si>
    <t>米西西</t>
  </si>
  <si>
    <t>考拉</t>
  </si>
  <si>
    <t>朱朱</t>
  </si>
  <si>
    <t>可灵</t>
  </si>
  <si>
    <t>肥皂</t>
  </si>
  <si>
    <t>迷彩</t>
  </si>
  <si>
    <t>紫电</t>
  </si>
  <si>
    <t>小猪</t>
  </si>
  <si>
    <t>北极熊</t>
  </si>
  <si>
    <t>东家</t>
  </si>
  <si>
    <t>善纯片</t>
  </si>
  <si>
    <t>野猪</t>
  </si>
  <si>
    <t>暴力王</t>
  </si>
  <si>
    <t>灰兔</t>
  </si>
  <si>
    <t>潇潇</t>
  </si>
  <si>
    <t>坚强</t>
  </si>
  <si>
    <t>偏锋</t>
  </si>
  <si>
    <t>警犬</t>
  </si>
  <si>
    <t>汤汤</t>
  </si>
  <si>
    <t>蚂蚁</t>
  </si>
  <si>
    <t>邓肯</t>
  </si>
  <si>
    <t>陶冶</t>
  </si>
  <si>
    <t>迷狼</t>
  </si>
  <si>
    <t>迪迪夫</t>
  </si>
  <si>
    <t>图腾</t>
  </si>
  <si>
    <t>小冯</t>
  </si>
  <si>
    <t>小田</t>
  </si>
  <si>
    <t>阿坚</t>
  </si>
  <si>
    <t>海豚</t>
  </si>
  <si>
    <t>蚂二</t>
  </si>
  <si>
    <t>金维他</t>
  </si>
  <si>
    <t>元元</t>
  </si>
  <si>
    <t>眼镜蛇</t>
  </si>
  <si>
    <t>温兔</t>
  </si>
  <si>
    <t>野兽</t>
  </si>
  <si>
    <t>李东</t>
  </si>
  <si>
    <t>轮子</t>
  </si>
  <si>
    <t>中月</t>
  </si>
  <si>
    <t>刘绍东</t>
  </si>
  <si>
    <t>地主</t>
  </si>
  <si>
    <t>松鼠</t>
  </si>
  <si>
    <t>伊萨罗</t>
  </si>
  <si>
    <t>雪豹</t>
  </si>
  <si>
    <t>米兰</t>
  </si>
  <si>
    <t>蔚蓝</t>
  </si>
  <si>
    <t>烧开水</t>
  </si>
  <si>
    <t>谷师</t>
  </si>
  <si>
    <t>彬彬</t>
  </si>
  <si>
    <t>帆帆</t>
  </si>
  <si>
    <t>春春</t>
  </si>
  <si>
    <t>折耳根</t>
  </si>
  <si>
    <t>2-21</t>
  </si>
  <si>
    <t>刘勇</t>
  </si>
  <si>
    <t>王佩</t>
  </si>
  <si>
    <t>仔仔</t>
  </si>
  <si>
    <t>免费</t>
  </si>
  <si>
    <t>2-23</t>
  </si>
  <si>
    <t>小米</t>
  </si>
  <si>
    <r>
      <t>221</t>
    </r>
    <r>
      <rPr>
        <u val="single"/>
        <sz val="10"/>
        <color indexed="12"/>
        <rFont val="宋体"/>
        <family val="0"/>
      </rPr>
      <t>四</t>
    </r>
  </si>
  <si>
    <r>
      <t>223</t>
    </r>
    <r>
      <rPr>
        <u val="single"/>
        <sz val="10"/>
        <color indexed="12"/>
        <rFont val="宋体"/>
        <family val="0"/>
      </rPr>
      <t>六</t>
    </r>
  </si>
  <si>
    <t>同紫电并户</t>
  </si>
  <si>
    <t>同小猪并户</t>
  </si>
  <si>
    <t>同北极熊并户</t>
  </si>
  <si>
    <r>
      <t>同</t>
    </r>
    <r>
      <rPr>
        <b/>
        <sz val="10"/>
        <rFont val="Arial"/>
        <family val="2"/>
      </rPr>
      <t>38</t>
    </r>
    <r>
      <rPr>
        <b/>
        <sz val="10"/>
        <rFont val="华文细黑"/>
        <family val="0"/>
      </rPr>
      <t>度并户</t>
    </r>
  </si>
  <si>
    <t>并户</t>
  </si>
  <si>
    <t>38度</t>
  </si>
  <si>
    <t>X光</t>
  </si>
  <si>
    <t>刘勇</t>
  </si>
  <si>
    <t>小米</t>
  </si>
  <si>
    <t>保管金额</t>
  </si>
  <si>
    <t>合计</t>
  </si>
  <si>
    <t>蚂蚁保管</t>
  </si>
  <si>
    <t>考拉保管</t>
  </si>
  <si>
    <t>小猪保管</t>
  </si>
  <si>
    <r>
      <t>650</t>
    </r>
    <r>
      <rPr>
        <b/>
        <sz val="12"/>
        <color indexed="61"/>
        <rFont val="华文细黑"/>
        <family val="0"/>
      </rPr>
      <t>小时</t>
    </r>
  </si>
  <si>
    <r>
      <t>价值</t>
    </r>
    <r>
      <rPr>
        <b/>
        <sz val="12"/>
        <color indexed="61"/>
        <rFont val="Arial"/>
        <family val="2"/>
      </rPr>
      <t>19500</t>
    </r>
    <r>
      <rPr>
        <sz val="12"/>
        <color indexed="61"/>
        <rFont val="华文细黑"/>
        <family val="0"/>
      </rPr>
      <t>元</t>
    </r>
  </si>
  <si>
    <t>已经购买场地费</t>
  </si>
  <si>
    <t>余额表
序号</t>
  </si>
  <si>
    <t>姓名</t>
  </si>
  <si>
    <t>余额</t>
  </si>
  <si>
    <r>
      <t>会员余额</t>
    </r>
    <r>
      <rPr>
        <b/>
        <sz val="20"/>
        <rFont val="Arial"/>
        <family val="2"/>
      </rPr>
      <t xml:space="preserve"> 
</t>
    </r>
    <r>
      <rPr>
        <b/>
        <sz val="14"/>
        <rFont val="Arial"/>
        <family val="2"/>
      </rPr>
      <t xml:space="preserve"> ---- </t>
    </r>
    <r>
      <rPr>
        <b/>
        <sz val="14"/>
        <rFont val="宋体"/>
        <family val="0"/>
      </rPr>
      <t>截止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23</t>
    </r>
    <r>
      <rPr>
        <b/>
        <sz val="14"/>
        <rFont val="宋体"/>
        <family val="0"/>
      </rPr>
      <t>日（</t>
    </r>
    <r>
      <rPr>
        <b/>
        <sz val="14"/>
        <rFont val="Arial"/>
        <family val="2"/>
      </rPr>
      <t>2013</t>
    </r>
    <r>
      <rPr>
        <b/>
        <sz val="14"/>
        <rFont val="宋体"/>
        <family val="0"/>
      </rPr>
      <t>年会费未扣）</t>
    </r>
  </si>
  <si>
    <t>2-26</t>
  </si>
  <si>
    <t>艾喜</t>
  </si>
  <si>
    <r>
      <t>2-26/</t>
    </r>
    <r>
      <rPr>
        <b/>
        <sz val="12"/>
        <color indexed="61"/>
        <rFont val="华文细黑"/>
        <family val="0"/>
      </rPr>
      <t>星期二</t>
    </r>
  </si>
  <si>
    <t>X光</t>
  </si>
  <si>
    <t>共23人，值班人员免费</t>
  </si>
  <si>
    <t>羽毛用无言临打余额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</si>
</sst>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;[Red]\-0.000\ "/>
    <numFmt numFmtId="178" formatCode="_ * #,##0_ ;_ * \-#,##0_ ;_ * &quot;-&quot;??_ ;_ @_ "/>
    <numFmt numFmtId="179" formatCode="_-* #,##0.00_-;\-* #,##0.00_-;_-* &quot;-&quot;??_-;_-@_-"/>
    <numFmt numFmtId="180" formatCode="0.0_);[Red]\(0.0\)"/>
    <numFmt numFmtId="181" formatCode="0_);[Red]\(0\)"/>
    <numFmt numFmtId="182" formatCode="0_ ;[Red]\-0\ "/>
    <numFmt numFmtId="183" formatCode="0.0000_ "/>
    <numFmt numFmtId="184" formatCode="_ * #,##0.0_ ;_ * \-#,##0.0_ ;_ * &quot;-&quot;??_ ;_ @_ "/>
    <numFmt numFmtId="185" formatCode="0.0_ ;[Red]\-0.0\ "/>
    <numFmt numFmtId="186" formatCode="m/d;@"/>
    <numFmt numFmtId="187" formatCode="_-* #,##0.000_-;\-* #,##0.000_-;_-* &quot;-&quot;??_-;_-@_-"/>
    <numFmt numFmtId="188" formatCode="0.000_ "/>
    <numFmt numFmtId="189" formatCode="_-* #,##0.0_-;\-* #,##0.0_-;_-* &quot;-&quot;_-;_-@_-"/>
    <numFmt numFmtId="190" formatCode="0.00_ "/>
    <numFmt numFmtId="191" formatCode="0.00_ ;[Red]\-0.00\ "/>
    <numFmt numFmtId="192" formatCode="_ * #,##0.000_ ;_ * \-#,##0.000_ ;_ * &quot;-&quot;??_ ;_ @_ "/>
    <numFmt numFmtId="193" formatCode="_-* #,##0_-;\-* #,##0_-;_-* &quot;-&quot;_-;_-@_-"/>
    <numFmt numFmtId="194" formatCode="_ * #,##0.000_ ;_ * \-#,##0.000_ ;_ * &quot;-&quot;???_ ;_ @_ "/>
    <numFmt numFmtId="195" formatCode="_-* #,##0.0_-;\-* #,##0.0_-;_-* &quot;-&quot;??_-;_-@_-"/>
    <numFmt numFmtId="196" formatCode="_-* #,##0.000_-;\-* #,##0.000_-;_-* &quot;-&quot;_-;_-@_-"/>
    <numFmt numFmtId="197" formatCode="0.0000_ ;[Red]\-0.0000\ 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%"/>
    <numFmt numFmtId="204" formatCode="_ * #,##0.0_ ;_ * \-#,##0.0_ ;_ * &quot;-&quot;?_ ;_ @_ "/>
    <numFmt numFmtId="205" formatCode="_-* #,##0_-;\-* #,##0_-;_-* &quot;-&quot;??_-;_-@_-"/>
    <numFmt numFmtId="206" formatCode="0.00_);[Red]\(0.00\)"/>
    <numFmt numFmtId="207" formatCode="#,##0.00_ "/>
    <numFmt numFmtId="208" formatCode="#,##0.00_ ;[Red]\-#,##0.00\ "/>
    <numFmt numFmtId="209" formatCode="&quot;￥&quot;#,##0.0;&quot;￥&quot;\-#,##0.0"/>
  </numFmts>
  <fonts count="5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4"/>
      <name val="黑体"/>
      <family val="0"/>
    </font>
    <font>
      <sz val="16"/>
      <name val="黑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2"/>
      <color indexed="10"/>
      <name val="黑体"/>
      <family val="0"/>
    </font>
    <font>
      <strike/>
      <sz val="9"/>
      <name val="宋体"/>
      <family val="0"/>
    </font>
    <font>
      <sz val="10"/>
      <name val="华文细黑"/>
      <family val="0"/>
    </font>
    <font>
      <b/>
      <sz val="10"/>
      <name val="华文细黑"/>
      <family val="0"/>
    </font>
    <font>
      <b/>
      <sz val="10"/>
      <color indexed="10"/>
      <name val="华文细黑"/>
      <family val="0"/>
    </font>
    <font>
      <b/>
      <i/>
      <sz val="10"/>
      <color indexed="9"/>
      <name val="华文细黑"/>
      <family val="0"/>
    </font>
    <font>
      <sz val="10"/>
      <color indexed="10"/>
      <name val="华文细黑"/>
      <family val="0"/>
    </font>
    <font>
      <b/>
      <i/>
      <sz val="10"/>
      <color indexed="10"/>
      <name val="华文细黑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strike/>
      <sz val="10"/>
      <color indexed="10"/>
      <name val="华文细黑"/>
      <family val="0"/>
    </font>
    <font>
      <strike/>
      <sz val="10"/>
      <color indexed="10"/>
      <name val="Arial"/>
      <family val="2"/>
    </font>
    <font>
      <i/>
      <sz val="10"/>
      <color indexed="10"/>
      <name val="华文细黑"/>
      <family val="0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华文细黑"/>
      <family val="0"/>
    </font>
    <font>
      <b/>
      <sz val="12"/>
      <color indexed="61"/>
      <name val="华文细黑"/>
      <family val="0"/>
    </font>
    <font>
      <b/>
      <sz val="12"/>
      <color indexed="61"/>
      <name val="Arial"/>
      <family val="2"/>
    </font>
    <font>
      <b/>
      <sz val="12"/>
      <color indexed="12"/>
      <name val="华文细黑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61"/>
      <name val="华文细黑"/>
      <family val="0"/>
    </font>
    <font>
      <sz val="12"/>
      <name val="华文细黑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4"/>
      <name val="宋体"/>
      <family val="0"/>
    </font>
    <font>
      <b/>
      <sz val="8"/>
      <name val="宋体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</xf>
    <xf numFmtId="180" fontId="1" fillId="0" borderId="1" xfId="19" applyNumberFormat="1" applyFont="1" applyFill="1" applyBorder="1" applyAlignment="1">
      <alignment horizontal="center" vertical="center"/>
    </xf>
    <xf numFmtId="181" fontId="1" fillId="0" borderId="1" xfId="19" applyNumberFormat="1" applyFont="1" applyFill="1" applyBorder="1" applyAlignment="1">
      <alignment horizontal="center" vertical="center"/>
    </xf>
    <xf numFmtId="182" fontId="3" fillId="0" borderId="1" xfId="19" applyNumberFormat="1" applyFont="1" applyFill="1" applyBorder="1" applyAlignment="1">
      <alignment horizontal="center" vertical="center"/>
    </xf>
    <xf numFmtId="182" fontId="4" fillId="0" borderId="1" xfId="19" applyNumberFormat="1" applyFont="1" applyFill="1" applyBorder="1" applyAlignment="1">
      <alignment horizontal="center" vertical="center"/>
    </xf>
    <xf numFmtId="182" fontId="5" fillId="0" borderId="1" xfId="19" applyNumberFormat="1" applyFont="1" applyFill="1" applyBorder="1" applyAlignment="1">
      <alignment horizontal="center" vertical="center"/>
    </xf>
    <xf numFmtId="185" fontId="7" fillId="0" borderId="1" xfId="19" applyNumberFormat="1" applyFont="1" applyFill="1" applyBorder="1" applyAlignment="1">
      <alignment horizontal="center" vertical="center"/>
    </xf>
    <xf numFmtId="182" fontId="2" fillId="2" borderId="1" xfId="19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5" fontId="2" fillId="2" borderId="1" xfId="19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6" fillId="0" borderId="2" xfId="2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77" fontId="1" fillId="0" borderId="1" xfId="2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2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2" fontId="7" fillId="0" borderId="1" xfId="1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77" fontId="1" fillId="4" borderId="1" xfId="2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16" fillId="4" borderId="1" xfId="2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7" fontId="16" fillId="0" borderId="1" xfId="2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78" fontId="21" fillId="2" borderId="1" xfId="19" applyNumberFormat="1" applyFont="1" applyFill="1" applyBorder="1" applyAlignment="1">
      <alignment horizontal="center" vertical="center"/>
    </xf>
    <xf numFmtId="58" fontId="27" fillId="5" borderId="1" xfId="0" applyNumberFormat="1" applyFont="1" applyFill="1" applyBorder="1" applyAlignment="1">
      <alignment horizontal="center" vertical="center"/>
    </xf>
    <xf numFmtId="177" fontId="27" fillId="5" borderId="1" xfId="0" applyNumberFormat="1" applyFont="1" applyFill="1" applyBorder="1" applyAlignment="1">
      <alignment horizontal="center" vertical="center"/>
    </xf>
    <xf numFmtId="177" fontId="27" fillId="5" borderId="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28" fillId="3" borderId="1" xfId="19" applyNumberFormat="1" applyFont="1" applyFill="1" applyBorder="1" applyAlignment="1">
      <alignment horizontal="center" vertical="center"/>
    </xf>
    <xf numFmtId="49" fontId="28" fillId="0" borderId="1" xfId="1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80" fontId="27" fillId="0" borderId="1" xfId="19" applyNumberFormat="1" applyFont="1" applyFill="1" applyBorder="1" applyAlignment="1">
      <alignment horizontal="right" vertical="center"/>
    </xf>
    <xf numFmtId="181" fontId="27" fillId="0" borderId="1" xfId="19" applyNumberFormat="1" applyFont="1" applyFill="1" applyBorder="1" applyAlignment="1">
      <alignment horizontal="right" vertical="center"/>
    </xf>
    <xf numFmtId="177" fontId="29" fillId="5" borderId="3" xfId="0" applyNumberFormat="1" applyFont="1" applyFill="1" applyBorder="1" applyAlignment="1">
      <alignment horizontal="center" vertical="center"/>
    </xf>
    <xf numFmtId="198" fontId="28" fillId="6" borderId="1" xfId="19" applyNumberFormat="1" applyFont="1" applyFill="1" applyBorder="1" applyAlignment="1">
      <alignment horizontal="center" vertical="center"/>
    </xf>
    <xf numFmtId="182" fontId="29" fillId="3" borderId="1" xfId="19" applyNumberFormat="1" applyFont="1" applyFill="1" applyBorder="1" applyAlignment="1">
      <alignment horizontal="center" vertical="center"/>
    </xf>
    <xf numFmtId="182" fontId="28" fillId="0" borderId="1" xfId="19" applyNumberFormat="1" applyFont="1" applyFill="1" applyBorder="1" applyAlignment="1">
      <alignment horizontal="right" vertical="center"/>
    </xf>
    <xf numFmtId="182" fontId="28" fillId="5" borderId="6" xfId="19" applyNumberFormat="1" applyFont="1" applyFill="1" applyBorder="1" applyAlignment="1">
      <alignment vertical="center"/>
    </xf>
    <xf numFmtId="182" fontId="28" fillId="3" borderId="1" xfId="19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86" fontId="33" fillId="0" borderId="3" xfId="19" applyNumberFormat="1" applyFont="1" applyFill="1" applyBorder="1" applyAlignment="1">
      <alignment horizontal="center" vertical="center"/>
    </xf>
    <xf numFmtId="49" fontId="28" fillId="3" borderId="1" xfId="20" applyNumberFormat="1" applyFont="1" applyFill="1" applyBorder="1" applyAlignment="1">
      <alignment horizontal="right" vertical="center"/>
    </xf>
    <xf numFmtId="176" fontId="27" fillId="5" borderId="1" xfId="19" applyNumberFormat="1" applyFont="1" applyFill="1" applyBorder="1" applyAlignment="1">
      <alignment horizontal="center" vertical="center" shrinkToFit="1"/>
    </xf>
    <xf numFmtId="176" fontId="27" fillId="3" borderId="1" xfId="19" applyNumberFormat="1" applyFont="1" applyFill="1" applyBorder="1" applyAlignment="1">
      <alignment horizontal="right" vertical="center" shrinkToFit="1"/>
    </xf>
    <xf numFmtId="186" fontId="33" fillId="0" borderId="3" xfId="19" applyNumberFormat="1" applyFont="1" applyFill="1" applyBorder="1" applyAlignment="1">
      <alignment horizontal="center" vertical="center" shrinkToFit="1"/>
    </xf>
    <xf numFmtId="49" fontId="28" fillId="3" borderId="1" xfId="20" applyNumberFormat="1" applyFont="1" applyFill="1" applyBorder="1" applyAlignment="1">
      <alignment horizontal="right" vertical="center" shrinkToFit="1"/>
    </xf>
    <xf numFmtId="189" fontId="27" fillId="0" borderId="0" xfId="20" applyNumberFormat="1" applyFont="1" applyAlignment="1">
      <alignment vertical="center"/>
    </xf>
    <xf numFmtId="17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184" fontId="27" fillId="0" borderId="0" xfId="0" applyNumberFormat="1" applyFont="1" applyAlignment="1">
      <alignment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184" fontId="27" fillId="0" borderId="0" xfId="0" applyNumberFormat="1" applyFont="1" applyFill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2" fontId="31" fillId="5" borderId="1" xfId="19" applyNumberFormat="1" applyFont="1" applyFill="1" applyBorder="1" applyAlignment="1">
      <alignment horizontal="center" vertical="center"/>
    </xf>
    <xf numFmtId="185" fontId="31" fillId="3" borderId="1" xfId="19" applyNumberFormat="1" applyFont="1" applyFill="1" applyBorder="1" applyAlignment="1">
      <alignment horizontal="center" vertical="center"/>
    </xf>
    <xf numFmtId="185" fontId="31" fillId="0" borderId="1" xfId="19" applyNumberFormat="1" applyFont="1" applyFill="1" applyBorder="1" applyAlignment="1">
      <alignment horizontal="right" vertical="center" shrinkToFit="1"/>
    </xf>
    <xf numFmtId="185" fontId="31" fillId="0" borderId="1" xfId="19" applyNumberFormat="1" applyFont="1" applyFill="1" applyBorder="1" applyAlignment="1">
      <alignment horizontal="right" vertical="center"/>
    </xf>
    <xf numFmtId="176" fontId="36" fillId="0" borderId="1" xfId="19" applyNumberFormat="1" applyFont="1" applyFill="1" applyBorder="1" applyAlignment="1">
      <alignment horizontal="center" vertical="center"/>
    </xf>
    <xf numFmtId="176" fontId="23" fillId="0" borderId="1" xfId="19" applyNumberFormat="1" applyFont="1" applyFill="1" applyBorder="1" applyAlignment="1">
      <alignment horizontal="center" vertical="center"/>
    </xf>
    <xf numFmtId="49" fontId="27" fillId="0" borderId="1" xfId="19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76" fontId="27" fillId="0" borderId="0" xfId="0" applyNumberFormat="1" applyFont="1" applyAlignment="1">
      <alignment vertical="center"/>
    </xf>
    <xf numFmtId="176" fontId="28" fillId="4" borderId="1" xfId="19" applyNumberFormat="1" applyFont="1" applyFill="1" applyBorder="1" applyAlignment="1">
      <alignment vertical="center"/>
    </xf>
    <xf numFmtId="176" fontId="28" fillId="4" borderId="1" xfId="19" applyNumberFormat="1" applyFont="1" applyFill="1" applyBorder="1" applyAlignment="1">
      <alignment horizontal="right" vertical="center"/>
    </xf>
    <xf numFmtId="176" fontId="28" fillId="4" borderId="1" xfId="19" applyNumberFormat="1" applyFont="1" applyFill="1" applyBorder="1" applyAlignment="1">
      <alignment horizontal="right" vertical="center" shrinkToFit="1"/>
    </xf>
    <xf numFmtId="189" fontId="27" fillId="0" borderId="0" xfId="20" applyNumberFormat="1" applyFont="1" applyAlignment="1">
      <alignment horizontal="right" vertical="center" shrinkToFit="1"/>
    </xf>
    <xf numFmtId="189" fontId="27" fillId="0" borderId="0" xfId="20" applyNumberFormat="1" applyFont="1" applyAlignment="1">
      <alignment horizontal="right" vertical="center"/>
    </xf>
    <xf numFmtId="189" fontId="27" fillId="0" borderId="0" xfId="20" applyNumberFormat="1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191" fontId="27" fillId="2" borderId="1" xfId="19" applyNumberFormat="1" applyFont="1" applyFill="1" applyBorder="1" applyAlignment="1">
      <alignment vertical="center"/>
    </xf>
    <xf numFmtId="0" fontId="27" fillId="0" borderId="0" xfId="0" applyFont="1" applyAlignment="1">
      <alignment vertical="center" shrinkToFit="1"/>
    </xf>
    <xf numFmtId="185" fontId="27" fillId="2" borderId="1" xfId="19" applyNumberFormat="1" applyFont="1" applyFill="1" applyBorder="1" applyAlignment="1">
      <alignment vertical="center"/>
    </xf>
    <xf numFmtId="0" fontId="40" fillId="4" borderId="1" xfId="16" applyFont="1" applyFill="1" applyBorder="1" applyAlignment="1">
      <alignment horizontal="center" vertical="center"/>
    </xf>
    <xf numFmtId="0" fontId="40" fillId="4" borderId="1" xfId="16" applyFont="1" applyFill="1" applyBorder="1" applyAlignment="1">
      <alignment horizontal="center" vertical="center" shrinkToFit="1"/>
    </xf>
    <xf numFmtId="0" fontId="40" fillId="4" borderId="6" xfId="16" applyFont="1" applyFill="1" applyBorder="1" applyAlignment="1">
      <alignment horizontal="center" vertical="center" shrinkToFit="1"/>
    </xf>
    <xf numFmtId="0" fontId="40" fillId="4" borderId="11" xfId="16" applyFont="1" applyFill="1" applyBorder="1" applyAlignment="1">
      <alignment horizontal="center" vertical="center" shrinkToFit="1"/>
    </xf>
    <xf numFmtId="197" fontId="27" fillId="0" borderId="0" xfId="20" applyNumberFormat="1" applyFont="1" applyAlignment="1">
      <alignment vertical="center" shrinkToFit="1"/>
    </xf>
    <xf numFmtId="189" fontId="27" fillId="0" borderId="0" xfId="20" applyNumberFormat="1" applyFont="1" applyAlignment="1">
      <alignment vertical="center" shrinkToFit="1"/>
    </xf>
    <xf numFmtId="187" fontId="27" fillId="0" borderId="0" xfId="19" applyNumberFormat="1" applyFont="1" applyAlignment="1">
      <alignment horizontal="center" vertical="center"/>
    </xf>
    <xf numFmtId="197" fontId="27" fillId="0" borderId="0" xfId="0" applyNumberFormat="1" applyFont="1" applyAlignment="1">
      <alignment vertical="center"/>
    </xf>
    <xf numFmtId="176" fontId="27" fillId="0" borderId="0" xfId="2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21" fillId="0" borderId="12" xfId="19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81" fontId="28" fillId="0" borderId="1" xfId="19" applyNumberFormat="1" applyFont="1" applyFill="1" applyBorder="1" applyAlignment="1">
      <alignment horizontal="right" vertical="center"/>
    </xf>
    <xf numFmtId="176" fontId="21" fillId="0" borderId="14" xfId="19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12" xfId="19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8" fontId="28" fillId="0" borderId="1" xfId="19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9" fillId="0" borderId="1" xfId="19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176" fontId="31" fillId="5" borderId="1" xfId="19" applyNumberFormat="1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horizontal="center" vertical="center" shrinkToFit="1"/>
    </xf>
    <xf numFmtId="0" fontId="29" fillId="7" borderId="1" xfId="0" applyFont="1" applyFill="1" applyBorder="1" applyAlignment="1">
      <alignment horizontal="center" vertical="center" shrinkToFit="1"/>
    </xf>
    <xf numFmtId="49" fontId="27" fillId="0" borderId="1" xfId="19" applyNumberFormat="1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176" fontId="21" fillId="0" borderId="14" xfId="19" applyNumberFormat="1" applyFont="1" applyBorder="1" applyAlignment="1">
      <alignment horizontal="center" vertical="center"/>
    </xf>
    <xf numFmtId="181" fontId="22" fillId="0" borderId="6" xfId="19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182" fontId="27" fillId="2" borderId="1" xfId="19" applyNumberFormat="1" applyFont="1" applyFill="1" applyBorder="1" applyAlignment="1">
      <alignment horizontal="right" vertical="center"/>
    </xf>
    <xf numFmtId="182" fontId="27" fillId="2" borderId="1" xfId="19" applyNumberFormat="1" applyFont="1" applyFill="1" applyBorder="1" applyAlignment="1">
      <alignment horizontal="right" vertical="center" shrinkToFit="1"/>
    </xf>
    <xf numFmtId="182" fontId="32" fillId="0" borderId="3" xfId="20" applyNumberFormat="1" applyFont="1" applyFill="1" applyBorder="1" applyAlignment="1">
      <alignment vertical="center" shrinkToFit="1"/>
    </xf>
    <xf numFmtId="176" fontId="45" fillId="8" borderId="16" xfId="19" applyNumberFormat="1" applyFont="1" applyFill="1" applyBorder="1" applyAlignment="1">
      <alignment horizontal="center" vertical="center"/>
    </xf>
    <xf numFmtId="49" fontId="46" fillId="8" borderId="17" xfId="19" applyNumberFormat="1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209" fontId="28" fillId="0" borderId="1" xfId="17" applyNumberFormat="1" applyFont="1" applyFill="1" applyBorder="1" applyAlignment="1">
      <alignment horizontal="right" vertical="center"/>
    </xf>
    <xf numFmtId="209" fontId="28" fillId="0" borderId="6" xfId="17" applyNumberFormat="1" applyFont="1" applyFill="1" applyBorder="1" applyAlignment="1">
      <alignment horizontal="right" vertical="center"/>
    </xf>
    <xf numFmtId="184" fontId="27" fillId="0" borderId="1" xfId="19" applyNumberFormat="1" applyFont="1" applyFill="1" applyBorder="1" applyAlignment="1">
      <alignment vertical="center" shrinkToFit="1"/>
    </xf>
    <xf numFmtId="184" fontId="37" fillId="0" borderId="1" xfId="19" applyNumberFormat="1" applyFont="1" applyFill="1" applyBorder="1" applyAlignment="1">
      <alignment vertical="center" shrinkToFit="1"/>
    </xf>
    <xf numFmtId="184" fontId="31" fillId="0" borderId="1" xfId="19" applyNumberFormat="1" applyFont="1" applyFill="1" applyBorder="1" applyAlignment="1">
      <alignment vertical="center" shrinkToFit="1"/>
    </xf>
    <xf numFmtId="184" fontId="32" fillId="0" borderId="1" xfId="19" applyNumberFormat="1" applyFont="1" applyFill="1" applyBorder="1" applyAlignment="1">
      <alignment vertical="center" shrinkToFit="1"/>
    </xf>
    <xf numFmtId="184" fontId="32" fillId="0" borderId="3" xfId="19" applyNumberFormat="1" applyFont="1" applyFill="1" applyBorder="1" applyAlignment="1">
      <alignment vertical="center" shrinkToFit="1"/>
    </xf>
    <xf numFmtId="184" fontId="27" fillId="6" borderId="1" xfId="19" applyNumberFormat="1" applyFont="1" applyFill="1" applyBorder="1" applyAlignment="1">
      <alignment vertical="center" shrinkToFit="1"/>
    </xf>
    <xf numFmtId="185" fontId="27" fillId="0" borderId="1" xfId="19" applyNumberFormat="1" applyFont="1" applyFill="1" applyBorder="1" applyAlignment="1">
      <alignment horizontal="right" vertical="center"/>
    </xf>
    <xf numFmtId="185" fontId="29" fillId="0" borderId="1" xfId="19" applyNumberFormat="1" applyFont="1" applyFill="1" applyBorder="1" applyAlignment="1">
      <alignment horizontal="right" vertical="center"/>
    </xf>
    <xf numFmtId="178" fontId="32" fillId="0" borderId="1" xfId="19" applyNumberFormat="1" applyFont="1" applyFill="1" applyBorder="1" applyAlignment="1">
      <alignment vertical="center" shrinkToFit="1"/>
    </xf>
    <xf numFmtId="178" fontId="32" fillId="0" borderId="3" xfId="19" applyNumberFormat="1" applyFont="1" applyFill="1" applyBorder="1" applyAlignment="1">
      <alignment vertical="center" shrinkToFit="1"/>
    </xf>
    <xf numFmtId="177" fontId="22" fillId="3" borderId="1" xfId="19" applyNumberFormat="1" applyFont="1" applyFill="1" applyBorder="1" applyAlignment="1">
      <alignment horizontal="center" vertical="center" shrinkToFit="1"/>
    </xf>
    <xf numFmtId="195" fontId="28" fillId="3" borderId="1" xfId="19" applyNumberFormat="1" applyFont="1" applyFill="1" applyBorder="1" applyAlignment="1">
      <alignment vertical="center" shrinkToFit="1"/>
    </xf>
    <xf numFmtId="195" fontId="29" fillId="4" borderId="1" xfId="19" applyNumberFormat="1" applyFont="1" applyFill="1" applyBorder="1" applyAlignment="1">
      <alignment horizontal="center" vertical="center"/>
    </xf>
    <xf numFmtId="191" fontId="28" fillId="0" borderId="0" xfId="19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185" fontId="43" fillId="0" borderId="1" xfId="19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185" fontId="48" fillId="0" borderId="1" xfId="19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85" fontId="46" fillId="0" borderId="1" xfId="19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/>
    </xf>
    <xf numFmtId="191" fontId="44" fillId="3" borderId="20" xfId="19" applyNumberFormat="1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2" fillId="0" borderId="12" xfId="19" applyNumberFormat="1" applyFont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185" fontId="43" fillId="3" borderId="1" xfId="19" applyNumberFormat="1" applyFont="1" applyFill="1" applyBorder="1" applyAlignment="1">
      <alignment vertical="center" shrinkToFit="1"/>
    </xf>
    <xf numFmtId="49" fontId="42" fillId="0" borderId="1" xfId="19" applyNumberFormat="1" applyFont="1" applyBorder="1" applyAlignment="1">
      <alignment horizontal="center" vertical="center" shrinkToFit="1"/>
    </xf>
    <xf numFmtId="0" fontId="42" fillId="0" borderId="13" xfId="0" applyFont="1" applyFill="1" applyBorder="1" applyAlignment="1">
      <alignment vertical="center"/>
    </xf>
    <xf numFmtId="49" fontId="42" fillId="0" borderId="12" xfId="19" applyNumberFormat="1" applyFont="1" applyFill="1" applyBorder="1" applyAlignment="1">
      <alignment horizontal="center" vertical="center" shrinkToFit="1"/>
    </xf>
    <xf numFmtId="185" fontId="43" fillId="0" borderId="1" xfId="19" applyNumberFormat="1" applyFont="1" applyFill="1" applyBorder="1" applyAlignment="1">
      <alignment vertical="center" shrinkToFit="1"/>
    </xf>
    <xf numFmtId="49" fontId="42" fillId="0" borderId="1" xfId="19" applyNumberFormat="1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49" fontId="42" fillId="0" borderId="22" xfId="19" applyNumberFormat="1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49" fontId="28" fillId="3" borderId="6" xfId="20" applyNumberFormat="1" applyFont="1" applyFill="1" applyBorder="1" applyAlignment="1">
      <alignment horizontal="center" vertical="center"/>
    </xf>
    <xf numFmtId="185" fontId="43" fillId="0" borderId="23" xfId="19" applyNumberFormat="1" applyFont="1" applyFill="1" applyBorder="1" applyAlignment="1">
      <alignment vertical="center" shrinkToFit="1"/>
    </xf>
    <xf numFmtId="0" fontId="42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185" fontId="52" fillId="3" borderId="1" xfId="19" applyNumberFormat="1" applyFont="1" applyFill="1" applyBorder="1" applyAlignment="1">
      <alignment vertical="center" shrinkToFit="1"/>
    </xf>
    <xf numFmtId="185" fontId="52" fillId="0" borderId="1" xfId="19" applyNumberFormat="1" applyFont="1" applyFill="1" applyBorder="1" applyAlignment="1">
      <alignment vertical="center" shrinkToFit="1"/>
    </xf>
    <xf numFmtId="185" fontId="52" fillId="0" borderId="23" xfId="19" applyNumberFormat="1" applyFont="1" applyFill="1" applyBorder="1" applyAlignment="1">
      <alignment vertical="center" shrinkToFit="1"/>
    </xf>
    <xf numFmtId="185" fontId="52" fillId="0" borderId="1" xfId="19" applyNumberFormat="1" applyFont="1" applyFill="1" applyBorder="1" applyAlignment="1">
      <alignment horizontal="right" vertical="center" shrinkToFit="1"/>
    </xf>
    <xf numFmtId="184" fontId="52" fillId="0" borderId="1" xfId="19" applyNumberFormat="1" applyFont="1" applyFill="1" applyBorder="1" applyAlignment="1">
      <alignment vertical="center" shrinkToFit="1"/>
    </xf>
    <xf numFmtId="0" fontId="53" fillId="0" borderId="23" xfId="0" applyFont="1" applyFill="1" applyBorder="1" applyAlignment="1">
      <alignment vertical="center"/>
    </xf>
    <xf numFmtId="0" fontId="21" fillId="3" borderId="2" xfId="19" applyNumberFormat="1" applyFont="1" applyFill="1" applyBorder="1" applyAlignment="1">
      <alignment horizontal="center" vertical="center" wrapText="1"/>
    </xf>
    <xf numFmtId="0" fontId="27" fillId="3" borderId="10" xfId="19" applyNumberFormat="1" applyFont="1" applyFill="1" applyBorder="1" applyAlignment="1">
      <alignment horizontal="center" vertical="center" wrapText="1"/>
    </xf>
    <xf numFmtId="0" fontId="27" fillId="3" borderId="6" xfId="19" applyNumberFormat="1" applyFont="1" applyFill="1" applyBorder="1" applyAlignment="1">
      <alignment horizontal="center" vertical="center" wrapText="1"/>
    </xf>
    <xf numFmtId="182" fontId="22" fillId="5" borderId="1" xfId="19" applyNumberFormat="1" applyFont="1" applyFill="1" applyBorder="1" applyAlignment="1">
      <alignment horizontal="center" vertical="center" wrapText="1"/>
    </xf>
    <xf numFmtId="182" fontId="28" fillId="5" borderId="1" xfId="19" applyNumberFormat="1" applyFont="1" applyFill="1" applyBorder="1" applyAlignment="1">
      <alignment horizontal="center" vertical="center" wrapText="1"/>
    </xf>
    <xf numFmtId="176" fontId="21" fillId="0" borderId="3" xfId="19" applyNumberFormat="1" applyFont="1" applyBorder="1" applyAlignment="1">
      <alignment horizontal="center" vertical="center"/>
    </xf>
    <xf numFmtId="176" fontId="27" fillId="0" borderId="4" xfId="19" applyNumberFormat="1" applyFont="1" applyBorder="1" applyAlignment="1">
      <alignment horizontal="center" vertical="center"/>
    </xf>
    <xf numFmtId="176" fontId="27" fillId="0" borderId="5" xfId="19" applyNumberFormat="1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176" fontId="22" fillId="0" borderId="3" xfId="19" applyNumberFormat="1" applyFont="1" applyBorder="1" applyAlignment="1">
      <alignment horizontal="center" vertical="center"/>
    </xf>
    <xf numFmtId="176" fontId="28" fillId="0" borderId="4" xfId="19" applyNumberFormat="1" applyFont="1" applyBorder="1" applyAlignment="1">
      <alignment horizontal="center" vertical="center"/>
    </xf>
    <xf numFmtId="176" fontId="28" fillId="0" borderId="5" xfId="19" applyNumberFormat="1" applyFont="1" applyBorder="1" applyAlignment="1">
      <alignment horizontal="center" vertical="center"/>
    </xf>
    <xf numFmtId="176" fontId="27" fillId="0" borderId="3" xfId="19" applyNumberFormat="1" applyFont="1" applyBorder="1" applyAlignment="1">
      <alignment horizontal="center" vertical="center"/>
    </xf>
    <xf numFmtId="176" fontId="23" fillId="0" borderId="3" xfId="19" applyNumberFormat="1" applyFont="1" applyBorder="1" applyAlignment="1">
      <alignment horizontal="center" vertical="center"/>
    </xf>
    <xf numFmtId="176" fontId="29" fillId="0" borderId="4" xfId="19" applyNumberFormat="1" applyFont="1" applyBorder="1" applyAlignment="1">
      <alignment horizontal="center" vertical="center"/>
    </xf>
    <xf numFmtId="176" fontId="29" fillId="0" borderId="5" xfId="19" applyNumberFormat="1" applyFont="1" applyBorder="1" applyAlignment="1">
      <alignment horizontal="center" vertical="center"/>
    </xf>
    <xf numFmtId="176" fontId="23" fillId="4" borderId="3" xfId="19" applyNumberFormat="1" applyFont="1" applyFill="1" applyBorder="1" applyAlignment="1">
      <alignment horizontal="center" vertical="center"/>
    </xf>
    <xf numFmtId="176" fontId="29" fillId="4" borderId="5" xfId="19" applyNumberFormat="1" applyFont="1" applyFill="1" applyBorder="1" applyAlignment="1">
      <alignment horizontal="center" vertical="center"/>
    </xf>
    <xf numFmtId="49" fontId="22" fillId="3" borderId="2" xfId="20" applyNumberFormat="1" applyFont="1" applyFill="1" applyBorder="1" applyAlignment="1">
      <alignment horizontal="center" vertical="center"/>
    </xf>
    <xf numFmtId="177" fontId="24" fillId="9" borderId="2" xfId="0" applyNumberFormat="1" applyFont="1" applyFill="1" applyBorder="1" applyAlignment="1">
      <alignment horizontal="center" vertical="center"/>
    </xf>
    <xf numFmtId="177" fontId="30" fillId="9" borderId="25" xfId="0" applyNumberFormat="1" applyFont="1" applyFill="1" applyBorder="1" applyAlignment="1">
      <alignment horizontal="center" vertical="center"/>
    </xf>
    <xf numFmtId="185" fontId="30" fillId="9" borderId="3" xfId="0" applyNumberFormat="1" applyFont="1" applyFill="1" applyBorder="1" applyAlignment="1">
      <alignment horizontal="right" vertical="center"/>
    </xf>
    <xf numFmtId="185" fontId="30" fillId="9" borderId="4" xfId="0" applyNumberFormat="1" applyFont="1" applyFill="1" applyBorder="1" applyAlignment="1">
      <alignment horizontal="right" vertical="center"/>
    </xf>
    <xf numFmtId="176" fontId="25" fillId="0" borderId="1" xfId="19" applyNumberFormat="1" applyFont="1" applyBorder="1" applyAlignment="1">
      <alignment horizontal="center" vertical="center"/>
    </xf>
    <xf numFmtId="176" fontId="31" fillId="0" borderId="1" xfId="19" applyNumberFormat="1" applyFont="1" applyBorder="1" applyAlignment="1">
      <alignment horizontal="center" vertical="center"/>
    </xf>
    <xf numFmtId="176" fontId="31" fillId="0" borderId="3" xfId="19" applyNumberFormat="1" applyFont="1" applyBorder="1" applyAlignment="1">
      <alignment horizontal="center" vertical="center"/>
    </xf>
    <xf numFmtId="176" fontId="21" fillId="0" borderId="1" xfId="20" applyNumberFormat="1" applyFont="1" applyBorder="1" applyAlignment="1">
      <alignment horizontal="center" vertical="center" wrapText="1"/>
    </xf>
    <xf numFmtId="176" fontId="27" fillId="0" borderId="1" xfId="20" applyNumberFormat="1" applyFont="1" applyBorder="1" applyAlignment="1">
      <alignment horizontal="center" vertical="center" wrapText="1"/>
    </xf>
    <xf numFmtId="58" fontId="23" fillId="5" borderId="1" xfId="0" applyNumberFormat="1" applyFont="1" applyFill="1" applyBorder="1" applyAlignment="1">
      <alignment horizontal="center" vertical="center"/>
    </xf>
    <xf numFmtId="58" fontId="29" fillId="5" borderId="1" xfId="0" applyNumberFormat="1" applyFont="1" applyFill="1" applyBorder="1" applyAlignment="1">
      <alignment horizontal="center" vertical="center"/>
    </xf>
    <xf numFmtId="198" fontId="29" fillId="4" borderId="1" xfId="19" applyNumberFormat="1" applyFont="1" applyFill="1" applyBorder="1" applyAlignment="1">
      <alignment horizontal="right" vertical="center" shrinkToFit="1"/>
    </xf>
    <xf numFmtId="176" fontId="31" fillId="4" borderId="1" xfId="19" applyNumberFormat="1" applyFont="1" applyFill="1" applyBorder="1" applyAlignment="1">
      <alignment horizontal="right" vertical="center" shrinkToFit="1"/>
    </xf>
    <xf numFmtId="188" fontId="27" fillId="4" borderId="1" xfId="19" applyNumberFormat="1" applyFont="1" applyFill="1" applyBorder="1" applyAlignment="1">
      <alignment horizontal="right" vertical="center" shrinkToFit="1"/>
    </xf>
    <xf numFmtId="176" fontId="38" fillId="4" borderId="3" xfId="19" applyNumberFormat="1" applyFont="1" applyFill="1" applyBorder="1" applyAlignment="1">
      <alignment horizontal="right" vertical="center" shrinkToFit="1"/>
    </xf>
    <xf numFmtId="176" fontId="39" fillId="4" borderId="5" xfId="19" applyNumberFormat="1" applyFont="1" applyFill="1" applyBorder="1" applyAlignment="1">
      <alignment horizontal="right" vertical="center" shrinkToFit="1"/>
    </xf>
    <xf numFmtId="178" fontId="22" fillId="2" borderId="3" xfId="19" applyNumberFormat="1" applyFont="1" applyFill="1" applyBorder="1" applyAlignment="1">
      <alignment horizontal="center" vertical="center" shrinkToFit="1"/>
    </xf>
    <xf numFmtId="178" fontId="28" fillId="2" borderId="5" xfId="19" applyNumberFormat="1" applyFont="1" applyFill="1" applyBorder="1" applyAlignment="1">
      <alignment horizontal="center" vertical="center" shrinkToFit="1"/>
    </xf>
    <xf numFmtId="49" fontId="21" fillId="2" borderId="2" xfId="19" applyNumberFormat="1" applyFont="1" applyFill="1" applyBorder="1" applyAlignment="1">
      <alignment horizontal="center" vertical="center" wrapText="1" readingOrder="1"/>
    </xf>
    <xf numFmtId="49" fontId="27" fillId="2" borderId="10" xfId="19" applyNumberFormat="1" applyFont="1" applyFill="1" applyBorder="1" applyAlignment="1">
      <alignment horizontal="center" vertical="center" wrapText="1" readingOrder="1"/>
    </xf>
    <xf numFmtId="49" fontId="27" fillId="2" borderId="6" xfId="19" applyNumberFormat="1" applyFont="1" applyFill="1" applyBorder="1" applyAlignment="1">
      <alignment horizontal="center" vertical="center" wrapText="1" readingOrder="1"/>
    </xf>
    <xf numFmtId="177" fontId="28" fillId="2" borderId="1" xfId="19" applyNumberFormat="1" applyFont="1" applyFill="1" applyBorder="1" applyAlignment="1">
      <alignment horizontal="right" vertical="center" shrinkToFit="1"/>
    </xf>
    <xf numFmtId="58" fontId="21" fillId="5" borderId="1" xfId="0" applyNumberFormat="1" applyFont="1" applyFill="1" applyBorder="1" applyAlignment="1">
      <alignment horizontal="center" vertical="center"/>
    </xf>
    <xf numFmtId="58" fontId="27" fillId="5" borderId="1" xfId="0" applyNumberFormat="1" applyFont="1" applyFill="1" applyBorder="1" applyAlignment="1">
      <alignment horizontal="center" vertical="center"/>
    </xf>
    <xf numFmtId="58" fontId="22" fillId="5" borderId="1" xfId="0" applyNumberFormat="1" applyFont="1" applyFill="1" applyBorder="1" applyAlignment="1">
      <alignment horizontal="center" vertical="center"/>
    </xf>
    <xf numFmtId="58" fontId="28" fillId="5" borderId="1" xfId="0" applyNumberFormat="1" applyFont="1" applyFill="1" applyBorder="1" applyAlignment="1">
      <alignment horizontal="center" vertical="center"/>
    </xf>
    <xf numFmtId="176" fontId="39" fillId="4" borderId="3" xfId="19" applyNumberFormat="1" applyFont="1" applyFill="1" applyBorder="1" applyAlignment="1">
      <alignment horizontal="right" vertical="center" shrinkToFit="1"/>
    </xf>
    <xf numFmtId="198" fontId="22" fillId="6" borderId="3" xfId="19" applyNumberFormat="1" applyFont="1" applyFill="1" applyBorder="1" applyAlignment="1">
      <alignment horizontal="center" vertical="center"/>
    </xf>
    <xf numFmtId="198" fontId="28" fillId="6" borderId="5" xfId="19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42" fillId="10" borderId="20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0" borderId="2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184" fontId="27" fillId="5" borderId="1" xfId="19" applyNumberFormat="1" applyFont="1" applyFill="1" applyBorder="1" applyAlignment="1">
      <alignment horizontal="right" vertical="center"/>
    </xf>
    <xf numFmtId="184" fontId="27" fillId="5" borderId="3" xfId="19" applyNumberFormat="1" applyFont="1" applyFill="1" applyBorder="1" applyAlignment="1">
      <alignment horizontal="right" vertical="center"/>
    </xf>
    <xf numFmtId="184" fontId="28" fillId="5" borderId="1" xfId="19" applyNumberFormat="1" applyFont="1" applyFill="1" applyBorder="1" applyAlignment="1">
      <alignment horizontal="right" vertical="center"/>
    </xf>
    <xf numFmtId="184" fontId="28" fillId="5" borderId="3" xfId="19" applyNumberFormat="1" applyFont="1" applyFill="1" applyBorder="1" applyAlignment="1">
      <alignment horizontal="right" vertical="center"/>
    </xf>
    <xf numFmtId="184" fontId="29" fillId="5" borderId="1" xfId="19" applyNumberFormat="1" applyFont="1" applyFill="1" applyBorder="1" applyAlignment="1">
      <alignment horizontal="right" vertical="center"/>
    </xf>
    <xf numFmtId="184" fontId="29" fillId="5" borderId="3" xfId="19" applyNumberFormat="1" applyFont="1" applyFill="1" applyBorder="1" applyAlignment="1">
      <alignment horizontal="right" vertical="center"/>
    </xf>
    <xf numFmtId="176" fontId="47" fillId="3" borderId="22" xfId="19" applyNumberFormat="1" applyFont="1" applyFill="1" applyBorder="1" applyAlignment="1">
      <alignment horizontal="center" vertical="center"/>
    </xf>
    <xf numFmtId="209" fontId="48" fillId="3" borderId="23" xfId="17" applyNumberFormat="1" applyFont="1" applyFill="1" applyBorder="1" applyAlignment="1">
      <alignment horizontal="right" vertical="center"/>
    </xf>
    <xf numFmtId="0" fontId="49" fillId="3" borderId="24" xfId="0" applyFont="1" applyFill="1" applyBorder="1" applyAlignment="1">
      <alignment horizontal="center" vertical="center"/>
    </xf>
    <xf numFmtId="209" fontId="48" fillId="3" borderId="23" xfId="17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b/>
        <i/>
      </font>
      <fill>
        <patternFill>
          <bgColor rgb="FFFF99CC"/>
        </patternFill>
      </fill>
      <border/>
    </dxf>
    <dxf>
      <font>
        <b/>
        <i/>
        <color rgb="FFFF0000"/>
      </font>
      <border/>
    </dxf>
    <dxf>
      <font>
        <b val="0"/>
        <i val="0"/>
        <color rgb="FFFF0000"/>
      </font>
      <border/>
    </dxf>
    <dxf>
      <font>
        <b/>
        <i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4"/>
  <sheetViews>
    <sheetView zoomScale="110" zoomScaleNormal="110" workbookViewId="0" topLeftCell="A1">
      <pane xSplit="3" ySplit="13" topLeftCell="M14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P33" sqref="P32:P33"/>
    </sheetView>
  </sheetViews>
  <sheetFormatPr defaultColWidth="9.00390625" defaultRowHeight="11.25" customHeight="1"/>
  <cols>
    <col min="1" max="1" width="2.75390625" style="85" customWidth="1"/>
    <col min="2" max="2" width="7.125" style="77" customWidth="1"/>
    <col min="3" max="3" width="10.50390625" style="122" customWidth="1"/>
    <col min="4" max="4" width="5.375" style="77" customWidth="1"/>
    <col min="5" max="9" width="5.25390625" style="77" hidden="1" customWidth="1"/>
    <col min="10" max="15" width="5.25390625" style="77" customWidth="1"/>
    <col min="16" max="16" width="5.50390625" style="77" customWidth="1"/>
    <col min="17" max="17" width="5.50390625" style="78" customWidth="1"/>
    <col min="18" max="18" width="5.00390625" style="123" customWidth="1"/>
    <col min="19" max="22" width="5.00390625" style="78" customWidth="1"/>
    <col min="23" max="23" width="5.375" style="78" customWidth="1"/>
    <col min="24" max="24" width="6.50390625" style="78" customWidth="1"/>
    <col min="25" max="25" width="12.625" style="124" customWidth="1"/>
    <col min="26" max="26" width="6.875" style="68" customWidth="1"/>
    <col min="27" max="16384" width="9.00390625" style="77" customWidth="1"/>
  </cols>
  <sheetData>
    <row r="1" spans="1:26" s="85" customFormat="1" ht="11.25" customHeight="1">
      <c r="A1" s="222">
        <v>1</v>
      </c>
      <c r="B1" s="214"/>
      <c r="C1" s="215"/>
      <c r="D1" s="211" t="s">
        <v>133</v>
      </c>
      <c r="E1" s="79">
        <v>1</v>
      </c>
      <c r="F1" s="79">
        <v>2</v>
      </c>
      <c r="G1" s="79">
        <v>3</v>
      </c>
      <c r="H1" s="79">
        <v>4</v>
      </c>
      <c r="I1" s="79">
        <v>5</v>
      </c>
      <c r="J1" s="80">
        <v>1</v>
      </c>
      <c r="K1" s="80">
        <v>2</v>
      </c>
      <c r="L1" s="80">
        <v>3</v>
      </c>
      <c r="M1" s="80">
        <v>4</v>
      </c>
      <c r="N1" s="80">
        <v>5</v>
      </c>
      <c r="O1" s="80">
        <v>6</v>
      </c>
      <c r="P1" s="251" t="s">
        <v>133</v>
      </c>
      <c r="Q1" s="252"/>
      <c r="R1" s="268">
        <f>P94+SUM(P95:P98)</f>
        <v>-283.87600000000003</v>
      </c>
      <c r="S1" s="269"/>
      <c r="T1" s="81"/>
      <c r="U1" s="81"/>
      <c r="V1" s="82"/>
      <c r="W1" s="82"/>
      <c r="X1" s="83"/>
      <c r="Y1" s="84"/>
      <c r="Z1" s="56"/>
    </row>
    <row r="2" spans="1:26" s="87" customFormat="1" ht="11.25" customHeight="1">
      <c r="A2" s="219" t="s">
        <v>134</v>
      </c>
      <c r="B2" s="220"/>
      <c r="C2" s="221"/>
      <c r="D2" s="212"/>
      <c r="E2" s="57"/>
      <c r="F2" s="57"/>
      <c r="G2" s="57"/>
      <c r="H2" s="57"/>
      <c r="I2" s="57"/>
      <c r="J2" s="58" t="s">
        <v>135</v>
      </c>
      <c r="K2" s="58" t="s">
        <v>303</v>
      </c>
      <c r="L2" s="58" t="s">
        <v>308</v>
      </c>
      <c r="M2" s="58" t="s">
        <v>333</v>
      </c>
      <c r="N2" s="58"/>
      <c r="O2" s="58"/>
      <c r="P2" s="253" t="s">
        <v>136</v>
      </c>
      <c r="Q2" s="254"/>
      <c r="R2" s="270">
        <f>'临打'!C52</f>
        <v>2567.467</v>
      </c>
      <c r="S2" s="271"/>
      <c r="T2" s="81"/>
      <c r="U2" s="81"/>
      <c r="V2" s="82"/>
      <c r="W2" s="82"/>
      <c r="X2" s="82"/>
      <c r="Y2" s="86"/>
      <c r="Z2" s="59"/>
    </row>
    <row r="3" spans="1:26" ht="11.25" customHeight="1">
      <c r="A3" s="213" t="s">
        <v>137</v>
      </c>
      <c r="B3" s="214"/>
      <c r="C3" s="215"/>
      <c r="D3" s="212"/>
      <c r="E3" s="208" t="s">
        <v>138</v>
      </c>
      <c r="F3" s="208" t="s">
        <v>138</v>
      </c>
      <c r="G3" s="208" t="s">
        <v>138</v>
      </c>
      <c r="H3" s="208" t="s">
        <v>138</v>
      </c>
      <c r="I3" s="208" t="s">
        <v>138</v>
      </c>
      <c r="J3" s="60">
        <v>9</v>
      </c>
      <c r="K3" s="60">
        <v>9</v>
      </c>
      <c r="L3" s="60">
        <v>9</v>
      </c>
      <c r="M3" s="60">
        <v>9</v>
      </c>
      <c r="N3" s="60"/>
      <c r="O3" s="60"/>
      <c r="P3" s="251" t="s">
        <v>139</v>
      </c>
      <c r="Q3" s="252"/>
      <c r="R3" s="268">
        <f>SUM(C21:C93)</f>
        <v>26280.884666666665</v>
      </c>
      <c r="S3" s="269"/>
      <c r="T3" s="82"/>
      <c r="U3" s="86"/>
      <c r="V3" s="56"/>
      <c r="W3" s="77"/>
      <c r="X3" s="77"/>
      <c r="Y3" s="77"/>
      <c r="Z3" s="77"/>
    </row>
    <row r="4" spans="1:26" ht="11.25" customHeight="1">
      <c r="A4" s="213" t="s">
        <v>140</v>
      </c>
      <c r="B4" s="214"/>
      <c r="C4" s="215"/>
      <c r="D4" s="212"/>
      <c r="E4" s="209"/>
      <c r="F4" s="209"/>
      <c r="G4" s="209"/>
      <c r="H4" s="209"/>
      <c r="I4" s="209"/>
      <c r="J4" s="61">
        <v>78</v>
      </c>
      <c r="K4" s="61">
        <v>72</v>
      </c>
      <c r="L4" s="61">
        <v>65</v>
      </c>
      <c r="M4" s="61">
        <v>84</v>
      </c>
      <c r="N4" s="61"/>
      <c r="O4" s="61"/>
      <c r="P4" s="238" t="s">
        <v>141</v>
      </c>
      <c r="Q4" s="239"/>
      <c r="R4" s="272">
        <f>SUM(R1:R3)</f>
        <v>28564.475666666665</v>
      </c>
      <c r="S4" s="273"/>
      <c r="T4" s="82"/>
      <c r="U4" s="86"/>
      <c r="V4" s="56"/>
      <c r="W4" s="77"/>
      <c r="X4" s="77"/>
      <c r="Y4" s="77"/>
      <c r="Z4" s="77"/>
    </row>
    <row r="5" spans="1:26" ht="11.25" customHeight="1">
      <c r="A5" s="213" t="s">
        <v>142</v>
      </c>
      <c r="B5" s="214"/>
      <c r="C5" s="215"/>
      <c r="D5" s="212"/>
      <c r="E5" s="209"/>
      <c r="F5" s="209"/>
      <c r="G5" s="209"/>
      <c r="H5" s="209"/>
      <c r="I5" s="209"/>
      <c r="J5" s="163">
        <f aca="true" t="shared" si="0" ref="J5:O5">J3*30</f>
        <v>270</v>
      </c>
      <c r="K5" s="163">
        <f t="shared" si="0"/>
        <v>270</v>
      </c>
      <c r="L5" s="163">
        <f t="shared" si="0"/>
        <v>270</v>
      </c>
      <c r="M5" s="163">
        <f t="shared" si="0"/>
        <v>270</v>
      </c>
      <c r="N5" s="163">
        <f t="shared" si="0"/>
        <v>0</v>
      </c>
      <c r="O5" s="163">
        <f t="shared" si="0"/>
        <v>0</v>
      </c>
      <c r="P5" s="256" t="s">
        <v>143</v>
      </c>
      <c r="Q5" s="257"/>
      <c r="R5" s="63">
        <v>0</v>
      </c>
      <c r="S5" s="62"/>
      <c r="T5" s="82"/>
      <c r="U5" s="86"/>
      <c r="V5" s="56"/>
      <c r="W5" s="77"/>
      <c r="X5" s="77"/>
      <c r="Y5" s="77"/>
      <c r="Z5" s="77"/>
    </row>
    <row r="6" spans="1:26" ht="11.25" customHeight="1">
      <c r="A6" s="213" t="s">
        <v>144</v>
      </c>
      <c r="B6" s="214"/>
      <c r="C6" s="215"/>
      <c r="D6" s="212"/>
      <c r="E6" s="210"/>
      <c r="F6" s="210"/>
      <c r="G6" s="210"/>
      <c r="H6" s="210"/>
      <c r="I6" s="210"/>
      <c r="J6" s="163">
        <f aca="true" t="shared" si="1" ref="J6:O6">J4*50/12</f>
        <v>325</v>
      </c>
      <c r="K6" s="163">
        <f t="shared" si="1"/>
        <v>300</v>
      </c>
      <c r="L6" s="163">
        <f t="shared" si="1"/>
        <v>270.8333333333333</v>
      </c>
      <c r="M6" s="163">
        <f>M4*42/12</f>
        <v>294</v>
      </c>
      <c r="N6" s="163">
        <f t="shared" si="1"/>
        <v>0</v>
      </c>
      <c r="O6" s="163">
        <f t="shared" si="1"/>
        <v>0</v>
      </c>
      <c r="P6" s="251" t="s">
        <v>145</v>
      </c>
      <c r="Q6" s="252"/>
      <c r="R6" s="268">
        <f>P99</f>
        <v>1218.38</v>
      </c>
      <c r="S6" s="269"/>
      <c r="T6" s="82"/>
      <c r="U6" s="86"/>
      <c r="V6" s="56"/>
      <c r="W6" s="77"/>
      <c r="X6" s="77"/>
      <c r="Y6" s="77"/>
      <c r="Z6" s="77"/>
    </row>
    <row r="7" spans="1:26" ht="11.25" customHeight="1">
      <c r="A7" s="223" t="s">
        <v>146</v>
      </c>
      <c r="B7" s="224"/>
      <c r="C7" s="225"/>
      <c r="D7" s="212"/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164">
        <f aca="true" t="shared" si="2" ref="J7:O7">J5+J6</f>
        <v>595</v>
      </c>
      <c r="K7" s="164">
        <f>K5+K6</f>
        <v>570</v>
      </c>
      <c r="L7" s="164">
        <f t="shared" si="2"/>
        <v>540.8333333333333</v>
      </c>
      <c r="M7" s="164">
        <f t="shared" si="2"/>
        <v>564</v>
      </c>
      <c r="N7" s="164">
        <f t="shared" si="2"/>
        <v>0</v>
      </c>
      <c r="O7" s="164">
        <f t="shared" si="2"/>
        <v>0</v>
      </c>
      <c r="P7" s="251" t="s">
        <v>147</v>
      </c>
      <c r="Q7" s="252"/>
      <c r="R7" s="268">
        <f>P100</f>
        <v>968</v>
      </c>
      <c r="S7" s="269"/>
      <c r="T7" s="82"/>
      <c r="U7" s="86"/>
      <c r="V7" s="56"/>
      <c r="W7" s="77"/>
      <c r="X7" s="77"/>
      <c r="Y7" s="77"/>
      <c r="Z7" s="77"/>
    </row>
    <row r="8" spans="1:26" ht="11.25" customHeight="1">
      <c r="A8" s="213" t="s">
        <v>148</v>
      </c>
      <c r="B8" s="214"/>
      <c r="C8" s="215"/>
      <c r="D8" s="211" t="s">
        <v>149</v>
      </c>
      <c r="E8" s="208" t="s">
        <v>150</v>
      </c>
      <c r="F8" s="208" t="s">
        <v>150</v>
      </c>
      <c r="G8" s="208" t="s">
        <v>150</v>
      </c>
      <c r="H8" s="208" t="s">
        <v>150</v>
      </c>
      <c r="I8" s="208" t="s">
        <v>150</v>
      </c>
      <c r="J8" s="163">
        <v>40</v>
      </c>
      <c r="K8" s="163">
        <v>70</v>
      </c>
      <c r="L8" s="163">
        <v>0</v>
      </c>
      <c r="M8" s="163">
        <v>40</v>
      </c>
      <c r="N8" s="163"/>
      <c r="O8" s="163"/>
      <c r="P8" s="251" t="s">
        <v>151</v>
      </c>
      <c r="Q8" s="252"/>
      <c r="R8" s="268">
        <f>P101</f>
        <v>7148.07066666667</v>
      </c>
      <c r="S8" s="269"/>
      <c r="T8" s="88"/>
      <c r="U8" s="88"/>
      <c r="V8" s="88"/>
      <c r="W8" s="88"/>
      <c r="X8" s="82"/>
      <c r="Y8" s="86"/>
      <c r="Z8" s="56"/>
    </row>
    <row r="9" spans="1:26" ht="11.25" customHeight="1">
      <c r="A9" s="213" t="s">
        <v>149</v>
      </c>
      <c r="B9" s="214"/>
      <c r="C9" s="215"/>
      <c r="D9" s="212"/>
      <c r="E9" s="209"/>
      <c r="F9" s="209"/>
      <c r="G9" s="209"/>
      <c r="H9" s="209"/>
      <c r="I9" s="209"/>
      <c r="J9" s="65">
        <v>23</v>
      </c>
      <c r="K9" s="65">
        <v>22</v>
      </c>
      <c r="L9" s="65">
        <v>21</v>
      </c>
      <c r="M9" s="65">
        <v>22</v>
      </c>
      <c r="N9" s="65">
        <v>8</v>
      </c>
      <c r="O9" s="65">
        <v>8</v>
      </c>
      <c r="P9" s="251" t="s">
        <v>152</v>
      </c>
      <c r="Q9" s="252"/>
      <c r="R9" s="268">
        <f>P102*30</f>
        <v>19230</v>
      </c>
      <c r="S9" s="269"/>
      <c r="T9" s="88"/>
      <c r="U9" s="88"/>
      <c r="V9" s="88"/>
      <c r="W9" s="88"/>
      <c r="X9" s="82"/>
      <c r="Y9" s="86"/>
      <c r="Z9" s="56"/>
    </row>
    <row r="10" spans="1:26" ht="11.25" customHeight="1">
      <c r="A10" s="213" t="s">
        <v>153</v>
      </c>
      <c r="B10" s="214"/>
      <c r="C10" s="215"/>
      <c r="D10" s="212"/>
      <c r="E10" s="209"/>
      <c r="F10" s="209"/>
      <c r="G10" s="209"/>
      <c r="H10" s="209"/>
      <c r="I10" s="209"/>
      <c r="J10" s="94">
        <f aca="true" t="shared" si="3" ref="J10:O10">-(J5-J8/2)/J9</f>
        <v>-10.869565217391305</v>
      </c>
      <c r="K10" s="94">
        <f t="shared" si="3"/>
        <v>-10.681818181818182</v>
      </c>
      <c r="L10" s="94">
        <f t="shared" si="3"/>
        <v>-12.857142857142858</v>
      </c>
      <c r="M10" s="94">
        <f t="shared" si="3"/>
        <v>-11.363636363636363</v>
      </c>
      <c r="N10" s="94">
        <f t="shared" si="3"/>
        <v>0</v>
      </c>
      <c r="O10" s="94">
        <f t="shared" si="3"/>
        <v>0</v>
      </c>
      <c r="P10" s="238" t="s">
        <v>154</v>
      </c>
      <c r="Q10" s="239"/>
      <c r="R10" s="272">
        <f>SUM(R6:S9)</f>
        <v>28564.45066666667</v>
      </c>
      <c r="S10" s="273"/>
      <c r="T10" s="88"/>
      <c r="U10" s="88"/>
      <c r="V10" s="88"/>
      <c r="W10" s="88"/>
      <c r="X10" s="82"/>
      <c r="Y10" s="86"/>
      <c r="Z10" s="56"/>
    </row>
    <row r="11" spans="1:26" ht="11.25" customHeight="1">
      <c r="A11" s="213" t="s">
        <v>155</v>
      </c>
      <c r="B11" s="214"/>
      <c r="C11" s="215"/>
      <c r="D11" s="212"/>
      <c r="E11" s="210"/>
      <c r="F11" s="210"/>
      <c r="G11" s="210"/>
      <c r="H11" s="210"/>
      <c r="I11" s="210"/>
      <c r="J11" s="94">
        <f aca="true" t="shared" si="4" ref="J11:O11">-(J6-J8/2)/J9</f>
        <v>-13.26086956521739</v>
      </c>
      <c r="K11" s="94">
        <f t="shared" si="4"/>
        <v>-12.045454545454545</v>
      </c>
      <c r="L11" s="94">
        <f t="shared" si="4"/>
        <v>-12.896825396825395</v>
      </c>
      <c r="M11" s="94">
        <f t="shared" si="4"/>
        <v>-12.454545454545455</v>
      </c>
      <c r="N11" s="94">
        <f t="shared" si="4"/>
        <v>0</v>
      </c>
      <c r="O11" s="94">
        <f t="shared" si="4"/>
        <v>0</v>
      </c>
      <c r="P11" s="53"/>
      <c r="Q11" s="53"/>
      <c r="R11" s="54"/>
      <c r="S11" s="55"/>
      <c r="T11" s="88"/>
      <c r="U11" s="88"/>
      <c r="V11" s="88"/>
      <c r="W11" s="88"/>
      <c r="X11" s="82"/>
      <c r="Y11" s="86"/>
      <c r="Z11" s="56"/>
    </row>
    <row r="12" spans="1:26" ht="11.25" customHeight="1">
      <c r="A12" s="213" t="s">
        <v>156</v>
      </c>
      <c r="B12" s="214"/>
      <c r="C12" s="215"/>
      <c r="D12" s="66">
        <f>COUNT(D14:D93)</f>
        <v>70</v>
      </c>
      <c r="E12" s="67">
        <f>D12</f>
        <v>70</v>
      </c>
      <c r="F12" s="67">
        <f>D12</f>
        <v>70</v>
      </c>
      <c r="G12" s="67">
        <f>D12</f>
        <v>70</v>
      </c>
      <c r="H12" s="67">
        <f>D12</f>
        <v>70</v>
      </c>
      <c r="I12" s="67">
        <f>D12</f>
        <v>70</v>
      </c>
      <c r="J12" s="65">
        <f aca="true" t="shared" si="5" ref="J12:O12">J5-J8/2+J9*J10</f>
        <v>0</v>
      </c>
      <c r="K12" s="65">
        <f t="shared" si="5"/>
        <v>0</v>
      </c>
      <c r="L12" s="65">
        <f t="shared" si="5"/>
        <v>0</v>
      </c>
      <c r="M12" s="65">
        <f t="shared" si="5"/>
        <v>0</v>
      </c>
      <c r="N12" s="65">
        <f t="shared" si="5"/>
        <v>0</v>
      </c>
      <c r="O12" s="65">
        <f t="shared" si="5"/>
        <v>0</v>
      </c>
      <c r="P12" s="229" t="s">
        <v>157</v>
      </c>
      <c r="Q12" s="230"/>
      <c r="R12" s="231">
        <f>R4-R10</f>
        <v>0.024999999994179234</v>
      </c>
      <c r="S12" s="232"/>
      <c r="T12" s="89"/>
      <c r="U12" s="89"/>
      <c r="V12" s="90"/>
      <c r="W12" s="236" t="s">
        <v>158</v>
      </c>
      <c r="X12" s="236" t="s">
        <v>159</v>
      </c>
      <c r="Y12" s="228" t="s">
        <v>160</v>
      </c>
      <c r="Z12" s="56"/>
    </row>
    <row r="13" spans="1:25" ht="16.5" customHeight="1">
      <c r="A13" s="223" t="s">
        <v>161</v>
      </c>
      <c r="B13" s="224"/>
      <c r="C13" s="225"/>
      <c r="D13" s="91">
        <v>0</v>
      </c>
      <c r="E13" s="92">
        <f>E7/E12</f>
        <v>0</v>
      </c>
      <c r="F13" s="92">
        <f>F7/F12</f>
        <v>0</v>
      </c>
      <c r="G13" s="92">
        <f>G7/G12</f>
        <v>0</v>
      </c>
      <c r="H13" s="92">
        <f>H7/H12</f>
        <v>0</v>
      </c>
      <c r="I13" s="92">
        <f>I7/I12</f>
        <v>0</v>
      </c>
      <c r="J13" s="93">
        <f aca="true" t="shared" si="6" ref="J13:O13">J10+J11</f>
        <v>-24.130434782608695</v>
      </c>
      <c r="K13" s="94">
        <f t="shared" si="6"/>
        <v>-22.727272727272727</v>
      </c>
      <c r="L13" s="94">
        <f t="shared" si="6"/>
        <v>-25.753968253968253</v>
      </c>
      <c r="M13" s="94">
        <f t="shared" si="6"/>
        <v>-23.81818181818182</v>
      </c>
      <c r="N13" s="94">
        <f t="shared" si="6"/>
        <v>0</v>
      </c>
      <c r="O13" s="94">
        <f t="shared" si="6"/>
        <v>0</v>
      </c>
      <c r="P13" s="95" t="s">
        <v>162</v>
      </c>
      <c r="Q13" s="96" t="s">
        <v>163</v>
      </c>
      <c r="R13" s="233" t="s">
        <v>164</v>
      </c>
      <c r="S13" s="234"/>
      <c r="T13" s="234"/>
      <c r="U13" s="234"/>
      <c r="V13" s="235"/>
      <c r="W13" s="237"/>
      <c r="X13" s="237"/>
      <c r="Y13" s="198"/>
    </row>
    <row r="14" spans="1:26" ht="11.25" customHeight="1">
      <c r="A14" s="138" t="s">
        <v>165</v>
      </c>
      <c r="B14" s="139" t="s">
        <v>166</v>
      </c>
      <c r="C14" s="167" t="s">
        <v>312</v>
      </c>
      <c r="D14" s="140">
        <f aca="true" t="shared" si="7" ref="D14:O14">D13</f>
        <v>0</v>
      </c>
      <c r="E14" s="72">
        <f t="shared" si="7"/>
        <v>0</v>
      </c>
      <c r="F14" s="72">
        <f t="shared" si="7"/>
        <v>0</v>
      </c>
      <c r="G14" s="72">
        <f t="shared" si="7"/>
        <v>0</v>
      </c>
      <c r="H14" s="72">
        <f t="shared" si="7"/>
        <v>0</v>
      </c>
      <c r="I14" s="72">
        <f t="shared" si="7"/>
        <v>0</v>
      </c>
      <c r="J14" s="157"/>
      <c r="K14" s="157"/>
      <c r="L14" s="157"/>
      <c r="M14" s="157">
        <f t="shared" si="7"/>
        <v>-23.81818181818182</v>
      </c>
      <c r="N14" s="157">
        <f t="shared" si="7"/>
        <v>0</v>
      </c>
      <c r="O14" s="157">
        <f t="shared" si="7"/>
        <v>0</v>
      </c>
      <c r="P14" s="158">
        <f>-SUM(D14:O14)</f>
        <v>23.81818181818182</v>
      </c>
      <c r="Q14" s="159">
        <f>SUM(R14:V14)</f>
        <v>0</v>
      </c>
      <c r="R14" s="160"/>
      <c r="S14" s="165"/>
      <c r="T14" s="166"/>
      <c r="U14" s="166"/>
      <c r="V14" s="161"/>
      <c r="W14" s="151">
        <f>COUNT(J14:O14)</f>
        <v>3</v>
      </c>
      <c r="X14" s="69"/>
      <c r="Y14" s="70"/>
      <c r="Z14" s="68" t="e">
        <f>#REF!</f>
        <v>#REF!</v>
      </c>
    </row>
    <row r="15" spans="1:26" ht="11.25" customHeight="1">
      <c r="A15" s="138" t="s">
        <v>0</v>
      </c>
      <c r="B15" s="139" t="s">
        <v>167</v>
      </c>
      <c r="C15" s="167" t="s">
        <v>313</v>
      </c>
      <c r="D15" s="140">
        <f aca="true" t="shared" si="8" ref="D15:O15">D13</f>
        <v>0</v>
      </c>
      <c r="E15" s="72">
        <f t="shared" si="8"/>
        <v>0</v>
      </c>
      <c r="F15" s="72">
        <f t="shared" si="8"/>
        <v>0</v>
      </c>
      <c r="G15" s="72">
        <f t="shared" si="8"/>
        <v>0</v>
      </c>
      <c r="H15" s="72">
        <f t="shared" si="8"/>
        <v>0</v>
      </c>
      <c r="I15" s="72">
        <f t="shared" si="8"/>
        <v>0</v>
      </c>
      <c r="J15" s="157"/>
      <c r="K15" s="157"/>
      <c r="L15" s="157">
        <f t="shared" si="8"/>
        <v>-25.753968253968253</v>
      </c>
      <c r="M15" s="157"/>
      <c r="N15" s="157">
        <f t="shared" si="8"/>
        <v>0</v>
      </c>
      <c r="O15" s="157">
        <f t="shared" si="8"/>
        <v>0</v>
      </c>
      <c r="P15" s="158">
        <f aca="true" t="shared" si="9" ref="P15:P78">-SUM(D15:O15)</f>
        <v>25.753968253968253</v>
      </c>
      <c r="Q15" s="159">
        <f>SUM(R15:V15)</f>
        <v>0</v>
      </c>
      <c r="R15" s="160"/>
      <c r="S15" s="165"/>
      <c r="T15" s="166"/>
      <c r="U15" s="166"/>
      <c r="V15" s="161"/>
      <c r="W15" s="151">
        <f aca="true" t="shared" si="10" ref="W15:W78">COUNT(J15:O15)</f>
        <v>3</v>
      </c>
      <c r="X15" s="69"/>
      <c r="Y15" s="70"/>
      <c r="Z15" s="68" t="str">
        <f>B14</f>
        <v>青霜</v>
      </c>
    </row>
    <row r="16" spans="1:26" ht="11.25" customHeight="1">
      <c r="A16" s="138" t="s">
        <v>1</v>
      </c>
      <c r="B16" s="139" t="s">
        <v>168</v>
      </c>
      <c r="C16" s="167" t="s">
        <v>314</v>
      </c>
      <c r="D16" s="140">
        <f aca="true" t="shared" si="11" ref="D16:O16">D13</f>
        <v>0</v>
      </c>
      <c r="E16" s="72">
        <f t="shared" si="11"/>
        <v>0</v>
      </c>
      <c r="F16" s="72">
        <f t="shared" si="11"/>
        <v>0</v>
      </c>
      <c r="G16" s="72">
        <f t="shared" si="11"/>
        <v>0</v>
      </c>
      <c r="H16" s="72">
        <f t="shared" si="11"/>
        <v>0</v>
      </c>
      <c r="I16" s="72">
        <f t="shared" si="11"/>
        <v>0</v>
      </c>
      <c r="J16" s="157">
        <f t="shared" si="11"/>
        <v>-24.130434782608695</v>
      </c>
      <c r="K16" s="157"/>
      <c r="L16" s="157"/>
      <c r="M16" s="157">
        <f t="shared" si="11"/>
        <v>-23.81818181818182</v>
      </c>
      <c r="N16" s="157">
        <f t="shared" si="11"/>
        <v>0</v>
      </c>
      <c r="O16" s="157">
        <f t="shared" si="11"/>
        <v>0</v>
      </c>
      <c r="P16" s="158">
        <f t="shared" si="9"/>
        <v>47.948616600790515</v>
      </c>
      <c r="Q16" s="159">
        <f aca="true" t="shared" si="12" ref="Q16:Q79">SUM(R16:V16)</f>
        <v>0</v>
      </c>
      <c r="R16" s="160"/>
      <c r="S16" s="165"/>
      <c r="T16" s="166"/>
      <c r="U16" s="166"/>
      <c r="V16" s="161"/>
      <c r="W16" s="151">
        <f t="shared" si="10"/>
        <v>4</v>
      </c>
      <c r="X16" s="69"/>
      <c r="Y16" s="70"/>
      <c r="Z16" s="68" t="e">
        <f>#REF!</f>
        <v>#REF!</v>
      </c>
    </row>
    <row r="17" spans="1:26" ht="11.25" customHeight="1">
      <c r="A17" s="138" t="s">
        <v>2</v>
      </c>
      <c r="B17" s="139" t="s">
        <v>169</v>
      </c>
      <c r="C17" s="167" t="s">
        <v>315</v>
      </c>
      <c r="D17" s="140">
        <f aca="true" t="shared" si="13" ref="D17:O17">D13</f>
        <v>0</v>
      </c>
      <c r="E17" s="72">
        <f t="shared" si="13"/>
        <v>0</v>
      </c>
      <c r="F17" s="72">
        <f t="shared" si="13"/>
        <v>0</v>
      </c>
      <c r="G17" s="72">
        <f t="shared" si="13"/>
        <v>0</v>
      </c>
      <c r="H17" s="72">
        <f t="shared" si="13"/>
        <v>0</v>
      </c>
      <c r="I17" s="72">
        <f t="shared" si="13"/>
        <v>0</v>
      </c>
      <c r="J17" s="157"/>
      <c r="K17" s="157"/>
      <c r="L17" s="157">
        <f t="shared" si="13"/>
        <v>-25.753968253968253</v>
      </c>
      <c r="M17" s="157"/>
      <c r="N17" s="157">
        <f t="shared" si="13"/>
        <v>0</v>
      </c>
      <c r="O17" s="157">
        <f t="shared" si="13"/>
        <v>0</v>
      </c>
      <c r="P17" s="158">
        <f t="shared" si="9"/>
        <v>25.753968253968253</v>
      </c>
      <c r="Q17" s="159">
        <f t="shared" si="12"/>
        <v>0</v>
      </c>
      <c r="R17" s="160"/>
      <c r="S17" s="165"/>
      <c r="T17" s="166"/>
      <c r="U17" s="166"/>
      <c r="V17" s="161"/>
      <c r="W17" s="151">
        <f t="shared" si="10"/>
        <v>3</v>
      </c>
      <c r="X17" s="69"/>
      <c r="Y17" s="70"/>
      <c r="Z17" s="68" t="str">
        <f>B15</f>
        <v>肥蛇</v>
      </c>
    </row>
    <row r="18" spans="1:26" ht="11.25" customHeight="1">
      <c r="A18" s="138" t="s">
        <v>3</v>
      </c>
      <c r="B18" s="141"/>
      <c r="C18" s="167" t="s">
        <v>316</v>
      </c>
      <c r="D18" s="140"/>
      <c r="E18" s="72">
        <f aca="true" t="shared" si="14" ref="E18:O18">E13</f>
        <v>0</v>
      </c>
      <c r="F18" s="72">
        <f t="shared" si="14"/>
        <v>0</v>
      </c>
      <c r="G18" s="72">
        <f t="shared" si="14"/>
        <v>0</v>
      </c>
      <c r="H18" s="72">
        <f t="shared" si="14"/>
        <v>0</v>
      </c>
      <c r="I18" s="72">
        <f t="shared" si="14"/>
        <v>0</v>
      </c>
      <c r="J18" s="157"/>
      <c r="K18" s="157"/>
      <c r="L18" s="157"/>
      <c r="M18" s="157"/>
      <c r="N18" s="157">
        <f t="shared" si="14"/>
        <v>0</v>
      </c>
      <c r="O18" s="157">
        <f t="shared" si="14"/>
        <v>0</v>
      </c>
      <c r="P18" s="158">
        <f t="shared" si="9"/>
        <v>0</v>
      </c>
      <c r="Q18" s="159">
        <f t="shared" si="12"/>
        <v>0</v>
      </c>
      <c r="R18" s="160"/>
      <c r="S18" s="165"/>
      <c r="T18" s="166"/>
      <c r="U18" s="166"/>
      <c r="V18" s="161"/>
      <c r="W18" s="151">
        <f t="shared" si="10"/>
        <v>2</v>
      </c>
      <c r="X18" s="69"/>
      <c r="Y18" s="70"/>
      <c r="Z18" s="68" t="str">
        <f>B16</f>
        <v>蚊子</v>
      </c>
    </row>
    <row r="19" spans="1:26" ht="11.25" customHeight="1">
      <c r="A19" s="138" t="s">
        <v>4</v>
      </c>
      <c r="B19" s="141"/>
      <c r="C19" s="167" t="s">
        <v>316</v>
      </c>
      <c r="D19" s="140"/>
      <c r="E19" s="72">
        <f aca="true" t="shared" si="15" ref="E19:O19">E13</f>
        <v>0</v>
      </c>
      <c r="F19" s="72">
        <f t="shared" si="15"/>
        <v>0</v>
      </c>
      <c r="G19" s="72">
        <f t="shared" si="15"/>
        <v>0</v>
      </c>
      <c r="H19" s="72">
        <f t="shared" si="15"/>
        <v>0</v>
      </c>
      <c r="I19" s="72">
        <f t="shared" si="15"/>
        <v>0</v>
      </c>
      <c r="J19" s="157"/>
      <c r="K19" s="157"/>
      <c r="L19" s="157"/>
      <c r="M19" s="157"/>
      <c r="N19" s="157">
        <f t="shared" si="15"/>
        <v>0</v>
      </c>
      <c r="O19" s="157">
        <f t="shared" si="15"/>
        <v>0</v>
      </c>
      <c r="P19" s="158">
        <f t="shared" si="9"/>
        <v>0</v>
      </c>
      <c r="Q19" s="159">
        <f t="shared" si="12"/>
        <v>0</v>
      </c>
      <c r="R19" s="160"/>
      <c r="S19" s="165"/>
      <c r="T19" s="166"/>
      <c r="U19" s="166"/>
      <c r="V19" s="161"/>
      <c r="W19" s="151">
        <f t="shared" si="10"/>
        <v>2</v>
      </c>
      <c r="X19" s="69"/>
      <c r="Y19" s="70"/>
      <c r="Z19" s="68">
        <f aca="true" t="shared" si="16" ref="Z19:Z78">B19</f>
        <v>0</v>
      </c>
    </row>
    <row r="20" spans="1:26" ht="11.25" customHeight="1">
      <c r="A20" s="138" t="s">
        <v>5</v>
      </c>
      <c r="B20" s="141"/>
      <c r="C20" s="167" t="s">
        <v>316</v>
      </c>
      <c r="D20" s="140"/>
      <c r="E20" s="72">
        <f aca="true" t="shared" si="17" ref="E20:O20">E13</f>
        <v>0</v>
      </c>
      <c r="F20" s="72">
        <f t="shared" si="17"/>
        <v>0</v>
      </c>
      <c r="G20" s="72">
        <f t="shared" si="17"/>
        <v>0</v>
      </c>
      <c r="H20" s="72">
        <f t="shared" si="17"/>
        <v>0</v>
      </c>
      <c r="I20" s="72">
        <f t="shared" si="17"/>
        <v>0</v>
      </c>
      <c r="J20" s="157"/>
      <c r="K20" s="157"/>
      <c r="L20" s="157"/>
      <c r="M20" s="157"/>
      <c r="N20" s="157">
        <f t="shared" si="17"/>
        <v>0</v>
      </c>
      <c r="O20" s="157">
        <f t="shared" si="17"/>
        <v>0</v>
      </c>
      <c r="P20" s="158">
        <f t="shared" si="9"/>
        <v>0</v>
      </c>
      <c r="Q20" s="159">
        <f t="shared" si="12"/>
        <v>0</v>
      </c>
      <c r="R20" s="160"/>
      <c r="S20" s="165"/>
      <c r="T20" s="166"/>
      <c r="U20" s="166"/>
      <c r="V20" s="161"/>
      <c r="W20" s="151">
        <f t="shared" si="10"/>
        <v>2</v>
      </c>
      <c r="X20" s="69"/>
      <c r="Y20" s="70"/>
      <c r="Z20" s="68" t="str">
        <f>B17</f>
        <v>娜娜</v>
      </c>
    </row>
    <row r="21" spans="1:26" ht="11.25" customHeight="1">
      <c r="A21" s="138" t="s">
        <v>6</v>
      </c>
      <c r="B21" s="142" t="s">
        <v>170</v>
      </c>
      <c r="C21" s="168">
        <f>Q21-P21</f>
        <v>615.0247272727272</v>
      </c>
      <c r="D21" s="140">
        <f aca="true" t="shared" si="18" ref="D21:O21">D13</f>
        <v>0</v>
      </c>
      <c r="E21" s="72">
        <f t="shared" si="18"/>
        <v>0</v>
      </c>
      <c r="F21" s="72">
        <f t="shared" si="18"/>
        <v>0</v>
      </c>
      <c r="G21" s="72">
        <f t="shared" si="18"/>
        <v>0</v>
      </c>
      <c r="H21" s="72">
        <f t="shared" si="18"/>
        <v>0</v>
      </c>
      <c r="I21" s="72">
        <f t="shared" si="18"/>
        <v>0</v>
      </c>
      <c r="J21" s="157"/>
      <c r="K21" s="157">
        <f t="shared" si="18"/>
        <v>-22.727272727272727</v>
      </c>
      <c r="L21" s="157"/>
      <c r="M21" s="157"/>
      <c r="N21" s="157">
        <f t="shared" si="18"/>
        <v>0</v>
      </c>
      <c r="O21" s="157">
        <f t="shared" si="18"/>
        <v>0</v>
      </c>
      <c r="P21" s="158">
        <f t="shared" si="9"/>
        <v>22.727272727272727</v>
      </c>
      <c r="Q21" s="159">
        <f t="shared" si="12"/>
        <v>637.752</v>
      </c>
      <c r="R21" s="160">
        <v>187.752</v>
      </c>
      <c r="S21" s="165">
        <v>450</v>
      </c>
      <c r="T21" s="166"/>
      <c r="U21" s="166"/>
      <c r="V21" s="161"/>
      <c r="W21" s="151">
        <f t="shared" si="10"/>
        <v>3</v>
      </c>
      <c r="X21" s="69"/>
      <c r="Y21" s="70"/>
      <c r="Z21" s="68" t="e">
        <f>#REF!</f>
        <v>#REF!</v>
      </c>
    </row>
    <row r="22" spans="1:26" ht="11.25" customHeight="1">
      <c r="A22" s="138" t="s">
        <v>7</v>
      </c>
      <c r="B22" s="142" t="s">
        <v>171</v>
      </c>
      <c r="C22" s="168">
        <f aca="true" t="shared" si="19" ref="C22:C28">Q22-P22</f>
        <v>72.48838339920948</v>
      </c>
      <c r="D22" s="140">
        <f aca="true" t="shared" si="20" ref="D22:O22">D13</f>
        <v>0</v>
      </c>
      <c r="E22" s="72">
        <f t="shared" si="20"/>
        <v>0</v>
      </c>
      <c r="F22" s="72">
        <f t="shared" si="20"/>
        <v>0</v>
      </c>
      <c r="G22" s="72">
        <f t="shared" si="20"/>
        <v>0</v>
      </c>
      <c r="H22" s="72">
        <f t="shared" si="20"/>
        <v>0</v>
      </c>
      <c r="I22" s="72">
        <f t="shared" si="20"/>
        <v>0</v>
      </c>
      <c r="J22" s="157">
        <f t="shared" si="20"/>
        <v>-24.130434782608695</v>
      </c>
      <c r="K22" s="157"/>
      <c r="L22" s="157"/>
      <c r="M22" s="157">
        <f t="shared" si="20"/>
        <v>-23.81818181818182</v>
      </c>
      <c r="N22" s="157">
        <f t="shared" si="20"/>
        <v>0</v>
      </c>
      <c r="O22" s="157">
        <f t="shared" si="20"/>
        <v>0</v>
      </c>
      <c r="P22" s="158">
        <f t="shared" si="9"/>
        <v>47.948616600790515</v>
      </c>
      <c r="Q22" s="159">
        <f t="shared" si="12"/>
        <v>120.437</v>
      </c>
      <c r="R22" s="160">
        <v>120.437</v>
      </c>
      <c r="S22" s="165"/>
      <c r="T22" s="166"/>
      <c r="U22" s="166"/>
      <c r="V22" s="161"/>
      <c r="W22" s="151">
        <f t="shared" si="10"/>
        <v>4</v>
      </c>
      <c r="X22" s="69"/>
      <c r="Y22" s="70"/>
      <c r="Z22" s="68" t="str">
        <f aca="true" t="shared" si="21" ref="Z22:Z29">B21</f>
        <v>高猪</v>
      </c>
    </row>
    <row r="23" spans="1:26" ht="11.25" customHeight="1">
      <c r="A23" s="138" t="s">
        <v>8</v>
      </c>
      <c r="B23" s="142" t="s">
        <v>172</v>
      </c>
      <c r="C23" s="168">
        <f t="shared" si="19"/>
        <v>33.784031746031744</v>
      </c>
      <c r="D23" s="140">
        <f aca="true" t="shared" si="22" ref="D23:O23">D13</f>
        <v>0</v>
      </c>
      <c r="E23" s="72">
        <f t="shared" si="22"/>
        <v>0</v>
      </c>
      <c r="F23" s="72">
        <f t="shared" si="22"/>
        <v>0</v>
      </c>
      <c r="G23" s="72">
        <f t="shared" si="22"/>
        <v>0</v>
      </c>
      <c r="H23" s="72">
        <f t="shared" si="22"/>
        <v>0</v>
      </c>
      <c r="I23" s="72">
        <f t="shared" si="22"/>
        <v>0</v>
      </c>
      <c r="J23" s="157"/>
      <c r="K23" s="157"/>
      <c r="L23" s="157">
        <f t="shared" si="22"/>
        <v>-25.753968253968253</v>
      </c>
      <c r="M23" s="157"/>
      <c r="N23" s="157">
        <f t="shared" si="22"/>
        <v>0</v>
      </c>
      <c r="O23" s="157">
        <f t="shared" si="22"/>
        <v>0</v>
      </c>
      <c r="P23" s="158">
        <f t="shared" si="9"/>
        <v>25.753968253968253</v>
      </c>
      <c r="Q23" s="159">
        <f t="shared" si="12"/>
        <v>59.538</v>
      </c>
      <c r="R23" s="160">
        <v>59.538</v>
      </c>
      <c r="S23" s="165"/>
      <c r="T23" s="166"/>
      <c r="U23" s="166"/>
      <c r="V23" s="161"/>
      <c r="W23" s="151">
        <f t="shared" si="10"/>
        <v>3</v>
      </c>
      <c r="X23" s="69"/>
      <c r="Y23" s="70"/>
      <c r="Z23" s="68" t="str">
        <f t="shared" si="21"/>
        <v>烦斗星</v>
      </c>
    </row>
    <row r="24" spans="1:26" ht="11.25" customHeight="1">
      <c r="A24" s="138" t="s">
        <v>9</v>
      </c>
      <c r="B24" s="142" t="s">
        <v>173</v>
      </c>
      <c r="C24" s="168">
        <f t="shared" si="19"/>
        <v>372.05672727272724</v>
      </c>
      <c r="D24" s="140">
        <f aca="true" t="shared" si="23" ref="D24:O24">D13</f>
        <v>0</v>
      </c>
      <c r="E24" s="72">
        <f t="shared" si="23"/>
        <v>0</v>
      </c>
      <c r="F24" s="72">
        <f t="shared" si="23"/>
        <v>0</v>
      </c>
      <c r="G24" s="72">
        <f t="shared" si="23"/>
        <v>0</v>
      </c>
      <c r="H24" s="72">
        <f t="shared" si="23"/>
        <v>0</v>
      </c>
      <c r="I24" s="72">
        <f t="shared" si="23"/>
        <v>0</v>
      </c>
      <c r="J24" s="157"/>
      <c r="K24" s="157">
        <f t="shared" si="23"/>
        <v>-22.727272727272727</v>
      </c>
      <c r="L24" s="157"/>
      <c r="M24" s="157"/>
      <c r="N24" s="157">
        <f t="shared" si="23"/>
        <v>0</v>
      </c>
      <c r="O24" s="157">
        <f t="shared" si="23"/>
        <v>0</v>
      </c>
      <c r="P24" s="158">
        <f t="shared" si="9"/>
        <v>22.727272727272727</v>
      </c>
      <c r="Q24" s="159">
        <f t="shared" si="12"/>
        <v>394.784</v>
      </c>
      <c r="R24" s="160">
        <v>-5.216</v>
      </c>
      <c r="S24" s="165">
        <v>400</v>
      </c>
      <c r="T24" s="166"/>
      <c r="U24" s="166"/>
      <c r="V24" s="161"/>
      <c r="W24" s="151">
        <f t="shared" si="10"/>
        <v>3</v>
      </c>
      <c r="X24" s="69"/>
      <c r="Y24" s="70"/>
      <c r="Z24" s="68" t="str">
        <f t="shared" si="21"/>
        <v>洁子</v>
      </c>
    </row>
    <row r="25" spans="1:26" ht="11.25" customHeight="1">
      <c r="A25" s="138" t="s">
        <v>10</v>
      </c>
      <c r="B25" s="142" t="s">
        <v>147</v>
      </c>
      <c r="C25" s="168">
        <f t="shared" si="19"/>
        <v>1072.7955969634231</v>
      </c>
      <c r="D25" s="140">
        <f aca="true" t="shared" si="24" ref="D25:O25">D13</f>
        <v>0</v>
      </c>
      <c r="E25" s="72">
        <f t="shared" si="24"/>
        <v>0</v>
      </c>
      <c r="F25" s="72">
        <f t="shared" si="24"/>
        <v>0</v>
      </c>
      <c r="G25" s="72">
        <f t="shared" si="24"/>
        <v>0</v>
      </c>
      <c r="H25" s="72">
        <f t="shared" si="24"/>
        <v>0</v>
      </c>
      <c r="I25" s="72">
        <f t="shared" si="24"/>
        <v>0</v>
      </c>
      <c r="J25" s="157">
        <f t="shared" si="24"/>
        <v>-24.130434782608695</v>
      </c>
      <c r="K25" s="157"/>
      <c r="L25" s="157">
        <f t="shared" si="24"/>
        <v>-25.753968253968253</v>
      </c>
      <c r="M25" s="157"/>
      <c r="N25" s="157">
        <f t="shared" si="24"/>
        <v>0</v>
      </c>
      <c r="O25" s="157">
        <f t="shared" si="24"/>
        <v>0</v>
      </c>
      <c r="P25" s="158">
        <f t="shared" si="9"/>
        <v>49.88440303657695</v>
      </c>
      <c r="Q25" s="159">
        <f t="shared" si="12"/>
        <v>1122.68</v>
      </c>
      <c r="R25" s="160">
        <v>122.68</v>
      </c>
      <c r="S25" s="165">
        <v>1000</v>
      </c>
      <c r="T25" s="166"/>
      <c r="U25" s="166"/>
      <c r="V25" s="161"/>
      <c r="W25" s="151">
        <f t="shared" si="10"/>
        <v>4</v>
      </c>
      <c r="X25" s="69"/>
      <c r="Y25" s="70"/>
      <c r="Z25" s="68" t="str">
        <f t="shared" si="21"/>
        <v>米西西</v>
      </c>
    </row>
    <row r="26" spans="1:26" ht="11.25" customHeight="1">
      <c r="A26" s="138" t="s">
        <v>11</v>
      </c>
      <c r="B26" s="142" t="s">
        <v>174</v>
      </c>
      <c r="C26" s="168">
        <f t="shared" si="19"/>
        <v>66.09</v>
      </c>
      <c r="D26" s="140">
        <f aca="true" t="shared" si="25" ref="D26:O26">D13</f>
        <v>0</v>
      </c>
      <c r="E26" s="72">
        <f t="shared" si="25"/>
        <v>0</v>
      </c>
      <c r="F26" s="72">
        <f t="shared" si="25"/>
        <v>0</v>
      </c>
      <c r="G26" s="72">
        <f t="shared" si="25"/>
        <v>0</v>
      </c>
      <c r="H26" s="72">
        <f t="shared" si="25"/>
        <v>0</v>
      </c>
      <c r="I26" s="72">
        <f t="shared" si="25"/>
        <v>0</v>
      </c>
      <c r="J26" s="157"/>
      <c r="K26" s="157"/>
      <c r="L26" s="157"/>
      <c r="M26" s="157"/>
      <c r="N26" s="157">
        <f t="shared" si="25"/>
        <v>0</v>
      </c>
      <c r="O26" s="157">
        <f t="shared" si="25"/>
        <v>0</v>
      </c>
      <c r="P26" s="158">
        <f t="shared" si="9"/>
        <v>0</v>
      </c>
      <c r="Q26" s="159">
        <f t="shared" si="12"/>
        <v>66.09</v>
      </c>
      <c r="R26" s="160">
        <v>66.09</v>
      </c>
      <c r="S26" s="165"/>
      <c r="T26" s="166"/>
      <c r="U26" s="166"/>
      <c r="V26" s="161"/>
      <c r="W26" s="151">
        <f t="shared" si="10"/>
        <v>2</v>
      </c>
      <c r="X26" s="69"/>
      <c r="Y26" s="70"/>
      <c r="Z26" s="68" t="str">
        <f t="shared" si="21"/>
        <v>考拉</v>
      </c>
    </row>
    <row r="27" spans="1:26" ht="11.25" customHeight="1">
      <c r="A27" s="138" t="s">
        <v>12</v>
      </c>
      <c r="B27" s="142" t="s">
        <v>175</v>
      </c>
      <c r="C27" s="168">
        <f t="shared" si="19"/>
        <v>-25.26518181818182</v>
      </c>
      <c r="D27" s="140">
        <f aca="true" t="shared" si="26" ref="D27:O27">D13</f>
        <v>0</v>
      </c>
      <c r="E27" s="72">
        <f t="shared" si="26"/>
        <v>0</v>
      </c>
      <c r="F27" s="72">
        <f t="shared" si="26"/>
        <v>0</v>
      </c>
      <c r="G27" s="72">
        <f t="shared" si="26"/>
        <v>0</v>
      </c>
      <c r="H27" s="72">
        <f t="shared" si="26"/>
        <v>0</v>
      </c>
      <c r="I27" s="72">
        <f t="shared" si="26"/>
        <v>0</v>
      </c>
      <c r="J27" s="157"/>
      <c r="K27" s="157"/>
      <c r="L27" s="157"/>
      <c r="M27" s="157">
        <f t="shared" si="26"/>
        <v>-23.81818181818182</v>
      </c>
      <c r="N27" s="157">
        <f t="shared" si="26"/>
        <v>0</v>
      </c>
      <c r="O27" s="157">
        <f t="shared" si="26"/>
        <v>0</v>
      </c>
      <c r="P27" s="158">
        <f t="shared" si="9"/>
        <v>23.81818181818182</v>
      </c>
      <c r="Q27" s="159">
        <f t="shared" si="12"/>
        <v>-1.447</v>
      </c>
      <c r="R27" s="160">
        <v>-1.447</v>
      </c>
      <c r="S27" s="165"/>
      <c r="T27" s="166"/>
      <c r="U27" s="166"/>
      <c r="V27" s="161"/>
      <c r="W27" s="151">
        <f t="shared" si="10"/>
        <v>3</v>
      </c>
      <c r="X27" s="69"/>
      <c r="Y27" s="70"/>
      <c r="Z27" s="68" t="str">
        <f t="shared" si="21"/>
        <v>朱朱</v>
      </c>
    </row>
    <row r="28" spans="1:26" ht="11.25" customHeight="1">
      <c r="A28" s="138" t="s">
        <v>13</v>
      </c>
      <c r="B28" s="142" t="s">
        <v>176</v>
      </c>
      <c r="C28" s="168">
        <f t="shared" si="19"/>
        <v>645.4541106719367</v>
      </c>
      <c r="D28" s="140">
        <f aca="true" t="shared" si="27" ref="D28:O28">D13</f>
        <v>0</v>
      </c>
      <c r="E28" s="72">
        <f t="shared" si="27"/>
        <v>0</v>
      </c>
      <c r="F28" s="72">
        <f t="shared" si="27"/>
        <v>0</v>
      </c>
      <c r="G28" s="72">
        <f t="shared" si="27"/>
        <v>0</v>
      </c>
      <c r="H28" s="72">
        <f t="shared" si="27"/>
        <v>0</v>
      </c>
      <c r="I28" s="72">
        <f t="shared" si="27"/>
        <v>0</v>
      </c>
      <c r="J28" s="157">
        <f t="shared" si="27"/>
        <v>-24.130434782608695</v>
      </c>
      <c r="K28" s="157">
        <f t="shared" si="27"/>
        <v>-22.727272727272727</v>
      </c>
      <c r="L28" s="157"/>
      <c r="M28" s="157">
        <f t="shared" si="27"/>
        <v>-23.81818181818182</v>
      </c>
      <c r="N28" s="157">
        <f t="shared" si="27"/>
        <v>0</v>
      </c>
      <c r="O28" s="157">
        <f t="shared" si="27"/>
        <v>0</v>
      </c>
      <c r="P28" s="158">
        <f t="shared" si="9"/>
        <v>70.67588932806325</v>
      </c>
      <c r="Q28" s="159">
        <f t="shared" si="12"/>
        <v>716.13</v>
      </c>
      <c r="R28" s="160">
        <v>-183.87</v>
      </c>
      <c r="S28" s="165">
        <v>900</v>
      </c>
      <c r="T28" s="166"/>
      <c r="U28" s="166"/>
      <c r="V28" s="161"/>
      <c r="W28" s="151">
        <f t="shared" si="10"/>
        <v>5</v>
      </c>
      <c r="X28" s="69"/>
      <c r="Y28" s="70"/>
      <c r="Z28" s="68" t="str">
        <f t="shared" si="21"/>
        <v>可灵</v>
      </c>
    </row>
    <row r="29" spans="1:26" ht="11.25" customHeight="1">
      <c r="A29" s="138" t="s">
        <v>14</v>
      </c>
      <c r="B29" s="142" t="s">
        <v>177</v>
      </c>
      <c r="C29" s="168">
        <f>Q29-P29</f>
        <v>162.464</v>
      </c>
      <c r="D29" s="140">
        <f>D13</f>
        <v>0</v>
      </c>
      <c r="E29" s="72">
        <f aca="true" t="shared" si="28" ref="E29:O29">E13</f>
        <v>0</v>
      </c>
      <c r="F29" s="72">
        <f t="shared" si="28"/>
        <v>0</v>
      </c>
      <c r="G29" s="72">
        <f t="shared" si="28"/>
        <v>0</v>
      </c>
      <c r="H29" s="72">
        <f t="shared" si="28"/>
        <v>0</v>
      </c>
      <c r="I29" s="72">
        <f t="shared" si="28"/>
        <v>0</v>
      </c>
      <c r="J29" s="157"/>
      <c r="K29" s="157"/>
      <c r="L29" s="157"/>
      <c r="M29" s="157"/>
      <c r="N29" s="157">
        <f t="shared" si="28"/>
        <v>0</v>
      </c>
      <c r="O29" s="157">
        <f t="shared" si="28"/>
        <v>0</v>
      </c>
      <c r="P29" s="158">
        <f t="shared" si="9"/>
        <v>0</v>
      </c>
      <c r="Q29" s="159">
        <f t="shared" si="12"/>
        <v>162.464</v>
      </c>
      <c r="R29" s="160">
        <v>162.464</v>
      </c>
      <c r="S29" s="165"/>
      <c r="T29" s="166"/>
      <c r="U29" s="166"/>
      <c r="V29" s="161"/>
      <c r="W29" s="151">
        <f t="shared" si="10"/>
        <v>2</v>
      </c>
      <c r="X29" s="69"/>
      <c r="Y29" s="70"/>
      <c r="Z29" s="68" t="str">
        <f t="shared" si="21"/>
        <v>肥皂</v>
      </c>
    </row>
    <row r="30" spans="1:26" ht="11.25" customHeight="1">
      <c r="A30" s="138" t="s">
        <v>15</v>
      </c>
      <c r="B30" s="143"/>
      <c r="C30" s="168">
        <f>Q30-P30</f>
        <v>0</v>
      </c>
      <c r="D30" s="140"/>
      <c r="E30" s="72">
        <f aca="true" t="shared" si="29" ref="E30:O30">E13</f>
        <v>0</v>
      </c>
      <c r="F30" s="72">
        <f t="shared" si="29"/>
        <v>0</v>
      </c>
      <c r="G30" s="72">
        <f t="shared" si="29"/>
        <v>0</v>
      </c>
      <c r="H30" s="72">
        <f t="shared" si="29"/>
        <v>0</v>
      </c>
      <c r="I30" s="72">
        <f t="shared" si="29"/>
        <v>0</v>
      </c>
      <c r="J30" s="157"/>
      <c r="K30" s="157"/>
      <c r="L30" s="157"/>
      <c r="M30" s="157"/>
      <c r="N30" s="157">
        <f t="shared" si="29"/>
        <v>0</v>
      </c>
      <c r="O30" s="157">
        <f t="shared" si="29"/>
        <v>0</v>
      </c>
      <c r="P30" s="158">
        <f t="shared" si="9"/>
        <v>0</v>
      </c>
      <c r="Q30" s="159">
        <f t="shared" si="12"/>
        <v>0</v>
      </c>
      <c r="R30" s="160"/>
      <c r="S30" s="165"/>
      <c r="T30" s="166"/>
      <c r="U30" s="166"/>
      <c r="V30" s="161"/>
      <c r="W30" s="151">
        <f t="shared" si="10"/>
        <v>2</v>
      </c>
      <c r="X30" s="69"/>
      <c r="Y30" s="70"/>
      <c r="Z30" s="68">
        <f>B31</f>
        <v>0</v>
      </c>
    </row>
    <row r="31" spans="1:26" ht="11.25" customHeight="1">
      <c r="A31" s="138" t="s">
        <v>16</v>
      </c>
      <c r="B31" s="143"/>
      <c r="C31" s="168">
        <f>Q31-P31</f>
        <v>0</v>
      </c>
      <c r="D31" s="140"/>
      <c r="E31" s="72">
        <f aca="true" t="shared" si="30" ref="E31:O31">E13</f>
        <v>0</v>
      </c>
      <c r="F31" s="72">
        <f t="shared" si="30"/>
        <v>0</v>
      </c>
      <c r="G31" s="72">
        <f t="shared" si="30"/>
        <v>0</v>
      </c>
      <c r="H31" s="72">
        <f t="shared" si="30"/>
        <v>0</v>
      </c>
      <c r="I31" s="72">
        <f t="shared" si="30"/>
        <v>0</v>
      </c>
      <c r="J31" s="157"/>
      <c r="K31" s="157"/>
      <c r="L31" s="157"/>
      <c r="M31" s="157"/>
      <c r="N31" s="157">
        <f t="shared" si="30"/>
        <v>0</v>
      </c>
      <c r="O31" s="157">
        <f t="shared" si="30"/>
        <v>0</v>
      </c>
      <c r="P31" s="158">
        <f>-SUM(D31:O31)</f>
        <v>0</v>
      </c>
      <c r="Q31" s="159">
        <f t="shared" si="12"/>
        <v>0</v>
      </c>
      <c r="R31" s="160"/>
      <c r="S31" s="165"/>
      <c r="T31" s="166"/>
      <c r="U31" s="166"/>
      <c r="V31" s="161"/>
      <c r="W31" s="151">
        <f>COUNT(J31:O31)</f>
        <v>2</v>
      </c>
      <c r="X31" s="69"/>
      <c r="Y31" s="70"/>
      <c r="Z31" s="68">
        <f>B32</f>
        <v>0</v>
      </c>
    </row>
    <row r="32" spans="1:26" ht="11.25" customHeight="1">
      <c r="A32" s="138" t="s">
        <v>17</v>
      </c>
      <c r="B32" s="143"/>
      <c r="C32" s="168">
        <f>Q32-P32</f>
        <v>0</v>
      </c>
      <c r="D32" s="140"/>
      <c r="E32" s="72">
        <f aca="true" t="shared" si="31" ref="E32:O32">E13</f>
        <v>0</v>
      </c>
      <c r="F32" s="72">
        <f t="shared" si="31"/>
        <v>0</v>
      </c>
      <c r="G32" s="72">
        <f t="shared" si="31"/>
        <v>0</v>
      </c>
      <c r="H32" s="72">
        <f t="shared" si="31"/>
        <v>0</v>
      </c>
      <c r="I32" s="72">
        <f t="shared" si="31"/>
        <v>0</v>
      </c>
      <c r="J32" s="157"/>
      <c r="K32" s="157"/>
      <c r="L32" s="157"/>
      <c r="M32" s="157"/>
      <c r="N32" s="157">
        <f t="shared" si="31"/>
        <v>0</v>
      </c>
      <c r="O32" s="157">
        <f t="shared" si="31"/>
        <v>0</v>
      </c>
      <c r="P32" s="158">
        <f>-SUM(D32:O32)</f>
        <v>0</v>
      </c>
      <c r="Q32" s="159">
        <f t="shared" si="12"/>
        <v>0</v>
      </c>
      <c r="R32" s="160"/>
      <c r="S32" s="165"/>
      <c r="T32" s="166"/>
      <c r="U32" s="166"/>
      <c r="V32" s="161"/>
      <c r="W32" s="151">
        <f t="shared" si="10"/>
        <v>2</v>
      </c>
      <c r="X32" s="69"/>
      <c r="Y32" s="70"/>
      <c r="Z32" s="68">
        <f t="shared" si="16"/>
        <v>0</v>
      </c>
    </row>
    <row r="33" spans="1:26" ht="11.25" customHeight="1">
      <c r="A33" s="138" t="s">
        <v>18</v>
      </c>
      <c r="B33" s="143"/>
      <c r="C33" s="168">
        <f>Q33-P33</f>
        <v>0</v>
      </c>
      <c r="D33" s="140"/>
      <c r="E33" s="72">
        <f aca="true" t="shared" si="32" ref="E33:O33">E13</f>
        <v>0</v>
      </c>
      <c r="F33" s="72">
        <f t="shared" si="32"/>
        <v>0</v>
      </c>
      <c r="G33" s="72">
        <f t="shared" si="32"/>
        <v>0</v>
      </c>
      <c r="H33" s="72">
        <f t="shared" si="32"/>
        <v>0</v>
      </c>
      <c r="I33" s="72">
        <f t="shared" si="32"/>
        <v>0</v>
      </c>
      <c r="J33" s="157"/>
      <c r="K33" s="157"/>
      <c r="L33" s="157"/>
      <c r="M33" s="157"/>
      <c r="N33" s="157">
        <f t="shared" si="32"/>
        <v>0</v>
      </c>
      <c r="O33" s="157">
        <f t="shared" si="32"/>
        <v>0</v>
      </c>
      <c r="P33" s="158">
        <f t="shared" si="9"/>
        <v>0</v>
      </c>
      <c r="Q33" s="159">
        <f t="shared" si="12"/>
        <v>0</v>
      </c>
      <c r="R33" s="160"/>
      <c r="S33" s="165"/>
      <c r="T33" s="166"/>
      <c r="U33" s="166"/>
      <c r="V33" s="161"/>
      <c r="W33" s="151">
        <f t="shared" si="10"/>
        <v>2</v>
      </c>
      <c r="X33" s="69"/>
      <c r="Y33" s="70"/>
      <c r="Z33" s="68">
        <f t="shared" si="16"/>
        <v>0</v>
      </c>
    </row>
    <row r="34" spans="1:26" ht="11.25" customHeight="1">
      <c r="A34" s="144" t="s">
        <v>165</v>
      </c>
      <c r="B34" s="99" t="s">
        <v>178</v>
      </c>
      <c r="C34" s="168">
        <f>Q34-P34+Q14-P14</f>
        <v>3384.253668109668</v>
      </c>
      <c r="D34" s="71">
        <f aca="true" t="shared" si="33" ref="D34:O34">D13</f>
        <v>0</v>
      </c>
      <c r="E34" s="72">
        <f t="shared" si="33"/>
        <v>0</v>
      </c>
      <c r="F34" s="72">
        <f t="shared" si="33"/>
        <v>0</v>
      </c>
      <c r="G34" s="72">
        <f t="shared" si="33"/>
        <v>0</v>
      </c>
      <c r="H34" s="72">
        <f t="shared" si="33"/>
        <v>0</v>
      </c>
      <c r="I34" s="72">
        <f t="shared" si="33"/>
        <v>0</v>
      </c>
      <c r="J34" s="157"/>
      <c r="K34" s="157"/>
      <c r="L34" s="157">
        <f t="shared" si="33"/>
        <v>-25.753968253968253</v>
      </c>
      <c r="M34" s="157">
        <f t="shared" si="33"/>
        <v>-23.81818181818182</v>
      </c>
      <c r="N34" s="157">
        <f t="shared" si="33"/>
        <v>0</v>
      </c>
      <c r="O34" s="157">
        <f t="shared" si="33"/>
        <v>0</v>
      </c>
      <c r="P34" s="158">
        <f t="shared" si="9"/>
        <v>49.57215007215007</v>
      </c>
      <c r="Q34" s="159">
        <f t="shared" si="12"/>
        <v>3457.6440000000002</v>
      </c>
      <c r="R34" s="160">
        <v>-42.356</v>
      </c>
      <c r="S34" s="165">
        <v>500</v>
      </c>
      <c r="T34" s="165">
        <v>3000</v>
      </c>
      <c r="U34" s="166"/>
      <c r="V34" s="161"/>
      <c r="W34" s="151">
        <f t="shared" si="10"/>
        <v>4</v>
      </c>
      <c r="X34" s="69"/>
      <c r="Y34" s="70"/>
      <c r="Z34" s="68" t="str">
        <f t="shared" si="16"/>
        <v>紫电</v>
      </c>
    </row>
    <row r="35" spans="1:26" ht="11.25" customHeight="1">
      <c r="A35" s="144" t="s">
        <v>0</v>
      </c>
      <c r="B35" s="99" t="s">
        <v>151</v>
      </c>
      <c r="C35" s="168">
        <f aca="true" t="shared" si="34" ref="C35:C40">Q35-P35+Q15-P15</f>
        <v>1031.7004151452413</v>
      </c>
      <c r="D35" s="71">
        <f aca="true" t="shared" si="35" ref="D35:O35">D13</f>
        <v>0</v>
      </c>
      <c r="E35" s="72">
        <f t="shared" si="35"/>
        <v>0</v>
      </c>
      <c r="F35" s="72">
        <f t="shared" si="35"/>
        <v>0</v>
      </c>
      <c r="G35" s="72">
        <f t="shared" si="35"/>
        <v>0</v>
      </c>
      <c r="H35" s="72">
        <f t="shared" si="35"/>
        <v>0</v>
      </c>
      <c r="I35" s="72">
        <f t="shared" si="35"/>
        <v>0</v>
      </c>
      <c r="J35" s="157">
        <f t="shared" si="35"/>
        <v>-24.130434782608695</v>
      </c>
      <c r="K35" s="162"/>
      <c r="L35" s="157"/>
      <c r="M35" s="157">
        <f t="shared" si="35"/>
        <v>-23.81818181818182</v>
      </c>
      <c r="N35" s="157">
        <f t="shared" si="35"/>
        <v>0</v>
      </c>
      <c r="O35" s="157">
        <f t="shared" si="35"/>
        <v>0</v>
      </c>
      <c r="P35" s="158">
        <f t="shared" si="9"/>
        <v>47.948616600790515</v>
      </c>
      <c r="Q35" s="159">
        <f t="shared" si="12"/>
        <v>1105.403</v>
      </c>
      <c r="R35" s="160">
        <v>105.403</v>
      </c>
      <c r="S35" s="165">
        <v>1000</v>
      </c>
      <c r="T35" s="166"/>
      <c r="U35" s="166"/>
      <c r="V35" s="161"/>
      <c r="W35" s="151">
        <f t="shared" si="10"/>
        <v>4</v>
      </c>
      <c r="X35" s="69"/>
      <c r="Y35" s="70"/>
      <c r="Z35" s="68" t="str">
        <f t="shared" si="16"/>
        <v>小猪</v>
      </c>
    </row>
    <row r="36" spans="1:26" ht="11.25" customHeight="1">
      <c r="A36" s="144" t="s">
        <v>1</v>
      </c>
      <c r="B36" s="99" t="s">
        <v>179</v>
      </c>
      <c r="C36" s="168">
        <f t="shared" si="34"/>
        <v>763.0824940711462</v>
      </c>
      <c r="D36" s="71">
        <f aca="true" t="shared" si="36" ref="D36:O36">D13</f>
        <v>0</v>
      </c>
      <c r="E36" s="72">
        <f t="shared" si="36"/>
        <v>0</v>
      </c>
      <c r="F36" s="72">
        <f t="shared" si="36"/>
        <v>0</v>
      </c>
      <c r="G36" s="72">
        <f t="shared" si="36"/>
        <v>0</v>
      </c>
      <c r="H36" s="72">
        <f t="shared" si="36"/>
        <v>0</v>
      </c>
      <c r="I36" s="72">
        <f t="shared" si="36"/>
        <v>0</v>
      </c>
      <c r="J36" s="157">
        <f t="shared" si="36"/>
        <v>-24.130434782608695</v>
      </c>
      <c r="K36" s="157">
        <f t="shared" si="36"/>
        <v>-22.727272727272727</v>
      </c>
      <c r="L36" s="157"/>
      <c r="M36" s="157">
        <f t="shared" si="36"/>
        <v>-23.81818181818182</v>
      </c>
      <c r="N36" s="157">
        <f t="shared" si="36"/>
        <v>0</v>
      </c>
      <c r="O36" s="157">
        <f t="shared" si="36"/>
        <v>0</v>
      </c>
      <c r="P36" s="158">
        <f t="shared" si="9"/>
        <v>70.67588932806325</v>
      </c>
      <c r="Q36" s="159">
        <f t="shared" si="12"/>
        <v>881.707</v>
      </c>
      <c r="R36" s="160">
        <v>-318.293</v>
      </c>
      <c r="S36" s="165">
        <v>1200</v>
      </c>
      <c r="T36" s="166"/>
      <c r="U36" s="166"/>
      <c r="V36" s="161"/>
      <c r="W36" s="151">
        <f t="shared" si="10"/>
        <v>5</v>
      </c>
      <c r="X36" s="69"/>
      <c r="Y36" s="70"/>
      <c r="Z36" s="68" t="str">
        <f t="shared" si="16"/>
        <v>北极熊</v>
      </c>
    </row>
    <row r="37" spans="1:26" ht="11.25" customHeight="1">
      <c r="A37" s="144" t="s">
        <v>2</v>
      </c>
      <c r="B37" s="98" t="s">
        <v>180</v>
      </c>
      <c r="C37" s="168">
        <f t="shared" si="34"/>
        <v>100.25706349206348</v>
      </c>
      <c r="D37" s="71">
        <f aca="true" t="shared" si="37" ref="D37:O37">D13</f>
        <v>0</v>
      </c>
      <c r="E37" s="72">
        <f t="shared" si="37"/>
        <v>0</v>
      </c>
      <c r="F37" s="72">
        <f t="shared" si="37"/>
        <v>0</v>
      </c>
      <c r="G37" s="72">
        <f t="shared" si="37"/>
        <v>0</v>
      </c>
      <c r="H37" s="72">
        <f t="shared" si="37"/>
        <v>0</v>
      </c>
      <c r="I37" s="72">
        <f t="shared" si="37"/>
        <v>0</v>
      </c>
      <c r="J37" s="157"/>
      <c r="K37" s="157"/>
      <c r="L37" s="157">
        <f t="shared" si="37"/>
        <v>-25.753968253968253</v>
      </c>
      <c r="M37" s="157"/>
      <c r="N37" s="157">
        <f t="shared" si="37"/>
        <v>0</v>
      </c>
      <c r="O37" s="157">
        <f t="shared" si="37"/>
        <v>0</v>
      </c>
      <c r="P37" s="158">
        <f t="shared" si="9"/>
        <v>25.753968253968253</v>
      </c>
      <c r="Q37" s="159">
        <f t="shared" si="12"/>
        <v>151.765</v>
      </c>
      <c r="R37" s="160">
        <v>151.765</v>
      </c>
      <c r="S37" s="165"/>
      <c r="T37" s="166"/>
      <c r="U37" s="166"/>
      <c r="V37" s="161"/>
      <c r="W37" s="151">
        <f t="shared" si="10"/>
        <v>3</v>
      </c>
      <c r="X37" s="69"/>
      <c r="Y37" s="70"/>
      <c r="Z37" s="68" t="str">
        <f t="shared" si="16"/>
        <v>38度</v>
      </c>
    </row>
    <row r="38" spans="1:26" ht="11.25" customHeight="1">
      <c r="A38" s="144" t="s">
        <v>3</v>
      </c>
      <c r="B38" s="98"/>
      <c r="C38" s="168">
        <f t="shared" si="34"/>
        <v>0</v>
      </c>
      <c r="D38" s="71"/>
      <c r="E38" s="72">
        <f aca="true" t="shared" si="38" ref="E38:O38">E13</f>
        <v>0</v>
      </c>
      <c r="F38" s="72">
        <f t="shared" si="38"/>
        <v>0</v>
      </c>
      <c r="G38" s="72">
        <f t="shared" si="38"/>
        <v>0</v>
      </c>
      <c r="H38" s="72">
        <f t="shared" si="38"/>
        <v>0</v>
      </c>
      <c r="I38" s="72">
        <f t="shared" si="38"/>
        <v>0</v>
      </c>
      <c r="J38" s="157"/>
      <c r="K38" s="157"/>
      <c r="L38" s="157"/>
      <c r="M38" s="157"/>
      <c r="N38" s="157">
        <f t="shared" si="38"/>
        <v>0</v>
      </c>
      <c r="O38" s="157">
        <f t="shared" si="38"/>
        <v>0</v>
      </c>
      <c r="P38" s="158">
        <f t="shared" si="9"/>
        <v>0</v>
      </c>
      <c r="Q38" s="159">
        <f t="shared" si="12"/>
        <v>0</v>
      </c>
      <c r="R38" s="160"/>
      <c r="S38" s="165"/>
      <c r="T38" s="166"/>
      <c r="U38" s="166"/>
      <c r="V38" s="161"/>
      <c r="W38" s="151">
        <f t="shared" si="10"/>
        <v>2</v>
      </c>
      <c r="X38" s="69"/>
      <c r="Y38" s="70"/>
      <c r="Z38" s="68">
        <f t="shared" si="16"/>
        <v>0</v>
      </c>
    </row>
    <row r="39" spans="1:26" ht="11.25" customHeight="1">
      <c r="A39" s="144" t="s">
        <v>4</v>
      </c>
      <c r="B39" s="98"/>
      <c r="C39" s="168">
        <f t="shared" si="34"/>
        <v>0</v>
      </c>
      <c r="D39" s="71"/>
      <c r="E39" s="72">
        <f aca="true" t="shared" si="39" ref="E39:O39">E13</f>
        <v>0</v>
      </c>
      <c r="F39" s="72">
        <f t="shared" si="39"/>
        <v>0</v>
      </c>
      <c r="G39" s="72">
        <f t="shared" si="39"/>
        <v>0</v>
      </c>
      <c r="H39" s="72">
        <f t="shared" si="39"/>
        <v>0</v>
      </c>
      <c r="I39" s="72">
        <f t="shared" si="39"/>
        <v>0</v>
      </c>
      <c r="J39" s="157"/>
      <c r="K39" s="157"/>
      <c r="L39" s="157"/>
      <c r="M39" s="157"/>
      <c r="N39" s="157">
        <f t="shared" si="39"/>
        <v>0</v>
      </c>
      <c r="O39" s="157">
        <f t="shared" si="39"/>
        <v>0</v>
      </c>
      <c r="P39" s="158">
        <f t="shared" si="9"/>
        <v>0</v>
      </c>
      <c r="Q39" s="159">
        <f t="shared" si="12"/>
        <v>0</v>
      </c>
      <c r="R39" s="160"/>
      <c r="S39" s="165"/>
      <c r="T39" s="166"/>
      <c r="U39" s="166"/>
      <c r="V39" s="161"/>
      <c r="W39" s="151">
        <f t="shared" si="10"/>
        <v>2</v>
      </c>
      <c r="X39" s="69"/>
      <c r="Y39" s="70"/>
      <c r="Z39" s="68">
        <f t="shared" si="16"/>
        <v>0</v>
      </c>
    </row>
    <row r="40" spans="1:26" ht="11.25" customHeight="1">
      <c r="A40" s="144" t="s">
        <v>5</v>
      </c>
      <c r="B40" s="98"/>
      <c r="C40" s="168">
        <f t="shared" si="34"/>
        <v>0</v>
      </c>
      <c r="D40" s="71"/>
      <c r="E40" s="72">
        <f aca="true" t="shared" si="40" ref="E40:O40">E13</f>
        <v>0</v>
      </c>
      <c r="F40" s="72">
        <f t="shared" si="40"/>
        <v>0</v>
      </c>
      <c r="G40" s="72">
        <f t="shared" si="40"/>
        <v>0</v>
      </c>
      <c r="H40" s="72">
        <f t="shared" si="40"/>
        <v>0</v>
      </c>
      <c r="I40" s="72">
        <f t="shared" si="40"/>
        <v>0</v>
      </c>
      <c r="J40" s="157"/>
      <c r="K40" s="157"/>
      <c r="L40" s="157"/>
      <c r="M40" s="157"/>
      <c r="N40" s="157">
        <f t="shared" si="40"/>
        <v>0</v>
      </c>
      <c r="O40" s="157">
        <f t="shared" si="40"/>
        <v>0</v>
      </c>
      <c r="P40" s="158">
        <f t="shared" si="9"/>
        <v>0</v>
      </c>
      <c r="Q40" s="159">
        <f t="shared" si="12"/>
        <v>0</v>
      </c>
      <c r="R40" s="160"/>
      <c r="S40" s="165"/>
      <c r="T40" s="166"/>
      <c r="U40" s="166"/>
      <c r="V40" s="161"/>
      <c r="W40" s="151">
        <f t="shared" si="10"/>
        <v>2</v>
      </c>
      <c r="X40" s="69"/>
      <c r="Y40" s="70"/>
      <c r="Z40" s="68">
        <f t="shared" si="16"/>
        <v>0</v>
      </c>
    </row>
    <row r="41" spans="1:26" ht="11.25" customHeight="1">
      <c r="A41" s="144" t="s">
        <v>6</v>
      </c>
      <c r="B41" s="99" t="s">
        <v>181</v>
      </c>
      <c r="C41" s="168">
        <f aca="true" t="shared" si="41" ref="C41:C84">Q41-P41</f>
        <v>263.43103174603175</v>
      </c>
      <c r="D41" s="71">
        <f aca="true" t="shared" si="42" ref="D41:O41">D13</f>
        <v>0</v>
      </c>
      <c r="E41" s="72">
        <f t="shared" si="42"/>
        <v>0</v>
      </c>
      <c r="F41" s="72">
        <f t="shared" si="42"/>
        <v>0</v>
      </c>
      <c r="G41" s="72">
        <f t="shared" si="42"/>
        <v>0</v>
      </c>
      <c r="H41" s="72">
        <f t="shared" si="42"/>
        <v>0</v>
      </c>
      <c r="I41" s="72">
        <f t="shared" si="42"/>
        <v>0</v>
      </c>
      <c r="J41" s="157"/>
      <c r="K41" s="157"/>
      <c r="L41" s="157">
        <f t="shared" si="42"/>
        <v>-25.753968253968253</v>
      </c>
      <c r="M41" s="157"/>
      <c r="N41" s="157">
        <f t="shared" si="42"/>
        <v>0</v>
      </c>
      <c r="O41" s="157">
        <f t="shared" si="42"/>
        <v>0</v>
      </c>
      <c r="P41" s="158">
        <f t="shared" si="9"/>
        <v>25.753968253968253</v>
      </c>
      <c r="Q41" s="159">
        <f t="shared" si="12"/>
        <v>289.185</v>
      </c>
      <c r="R41" s="160">
        <v>-10.815</v>
      </c>
      <c r="S41" s="165">
        <v>300</v>
      </c>
      <c r="T41" s="166"/>
      <c r="U41" s="166"/>
      <c r="V41" s="161"/>
      <c r="W41" s="151">
        <f t="shared" si="10"/>
        <v>3</v>
      </c>
      <c r="X41" s="69"/>
      <c r="Y41" s="70"/>
      <c r="Z41" s="68" t="str">
        <f t="shared" si="16"/>
        <v>东家</v>
      </c>
    </row>
    <row r="42" spans="1:26" ht="11.25" customHeight="1">
      <c r="A42" s="144" t="s">
        <v>7</v>
      </c>
      <c r="B42" s="99" t="s">
        <v>182</v>
      </c>
      <c r="C42" s="168">
        <f t="shared" si="41"/>
        <v>205.10329249011858</v>
      </c>
      <c r="D42" s="71">
        <f aca="true" t="shared" si="43" ref="D42:O42">D13</f>
        <v>0</v>
      </c>
      <c r="E42" s="72">
        <f t="shared" si="43"/>
        <v>0</v>
      </c>
      <c r="F42" s="72">
        <f t="shared" si="43"/>
        <v>0</v>
      </c>
      <c r="G42" s="72">
        <f t="shared" si="43"/>
        <v>0</v>
      </c>
      <c r="H42" s="72">
        <f t="shared" si="43"/>
        <v>0</v>
      </c>
      <c r="I42" s="72">
        <f t="shared" si="43"/>
        <v>0</v>
      </c>
      <c r="J42" s="157">
        <f t="shared" si="43"/>
        <v>-24.130434782608695</v>
      </c>
      <c r="K42" s="157">
        <f t="shared" si="43"/>
        <v>-22.727272727272727</v>
      </c>
      <c r="L42" s="157"/>
      <c r="M42" s="157"/>
      <c r="N42" s="157">
        <f t="shared" si="43"/>
        <v>0</v>
      </c>
      <c r="O42" s="157">
        <f t="shared" si="43"/>
        <v>0</v>
      </c>
      <c r="P42" s="158">
        <f t="shared" si="9"/>
        <v>46.85770750988142</v>
      </c>
      <c r="Q42" s="159">
        <f t="shared" si="12"/>
        <v>251.961</v>
      </c>
      <c r="R42" s="160">
        <v>-48.039</v>
      </c>
      <c r="S42" s="165">
        <v>300</v>
      </c>
      <c r="T42" s="166"/>
      <c r="U42" s="166"/>
      <c r="V42" s="161"/>
      <c r="W42" s="151">
        <f t="shared" si="10"/>
        <v>4</v>
      </c>
      <c r="X42" s="69"/>
      <c r="Y42" s="70"/>
      <c r="Z42" s="68" t="str">
        <f t="shared" si="16"/>
        <v>善纯片</v>
      </c>
    </row>
    <row r="43" spans="1:26" ht="11.25" customHeight="1">
      <c r="A43" s="144" t="s">
        <v>8</v>
      </c>
      <c r="B43" s="99" t="s">
        <v>183</v>
      </c>
      <c r="C43" s="168">
        <f t="shared" si="41"/>
        <v>79.9111424179685</v>
      </c>
      <c r="D43" s="71">
        <f aca="true" t="shared" si="44" ref="D43:O43">D13</f>
        <v>0</v>
      </c>
      <c r="E43" s="72">
        <f t="shared" si="44"/>
        <v>0</v>
      </c>
      <c r="F43" s="72">
        <f t="shared" si="44"/>
        <v>0</v>
      </c>
      <c r="G43" s="72">
        <f t="shared" si="44"/>
        <v>0</v>
      </c>
      <c r="H43" s="72">
        <f t="shared" si="44"/>
        <v>0</v>
      </c>
      <c r="I43" s="72">
        <f t="shared" si="44"/>
        <v>0</v>
      </c>
      <c r="J43" s="157">
        <f t="shared" si="44"/>
        <v>-24.130434782608695</v>
      </c>
      <c r="K43" s="157">
        <f t="shared" si="44"/>
        <v>-22.727272727272727</v>
      </c>
      <c r="L43" s="157">
        <f t="shared" si="44"/>
        <v>-25.753968253968253</v>
      </c>
      <c r="M43" s="157">
        <f t="shared" si="44"/>
        <v>-23.81818181818182</v>
      </c>
      <c r="N43" s="157">
        <f t="shared" si="44"/>
        <v>0</v>
      </c>
      <c r="O43" s="157">
        <f t="shared" si="44"/>
        <v>0</v>
      </c>
      <c r="P43" s="158">
        <f t="shared" si="9"/>
        <v>96.4298575820315</v>
      </c>
      <c r="Q43" s="159">
        <f t="shared" si="12"/>
        <v>176.341</v>
      </c>
      <c r="R43" s="160">
        <v>-23.659</v>
      </c>
      <c r="S43" s="165">
        <v>200</v>
      </c>
      <c r="T43" s="166"/>
      <c r="U43" s="166"/>
      <c r="V43" s="161"/>
      <c r="W43" s="151">
        <f t="shared" si="10"/>
        <v>6</v>
      </c>
      <c r="X43" s="69"/>
      <c r="Y43" s="70"/>
      <c r="Z43" s="68" t="str">
        <f t="shared" si="16"/>
        <v>野猪</v>
      </c>
    </row>
    <row r="44" spans="1:26" ht="11.25" customHeight="1">
      <c r="A44" s="144" t="s">
        <v>9</v>
      </c>
      <c r="B44" s="98" t="s">
        <v>184</v>
      </c>
      <c r="C44" s="168">
        <f t="shared" si="41"/>
        <v>3085.263596963423</v>
      </c>
      <c r="D44" s="71">
        <f aca="true" t="shared" si="45" ref="D44:O44">D13</f>
        <v>0</v>
      </c>
      <c r="E44" s="72">
        <f t="shared" si="45"/>
        <v>0</v>
      </c>
      <c r="F44" s="72">
        <f t="shared" si="45"/>
        <v>0</v>
      </c>
      <c r="G44" s="72">
        <f t="shared" si="45"/>
        <v>0</v>
      </c>
      <c r="H44" s="72">
        <f t="shared" si="45"/>
        <v>0</v>
      </c>
      <c r="I44" s="72">
        <f t="shared" si="45"/>
        <v>0</v>
      </c>
      <c r="J44" s="157">
        <f t="shared" si="45"/>
        <v>-24.130434782608695</v>
      </c>
      <c r="K44" s="157"/>
      <c r="L44" s="157">
        <f t="shared" si="45"/>
        <v>-25.753968253968253</v>
      </c>
      <c r="M44" s="162"/>
      <c r="N44" s="157">
        <f t="shared" si="45"/>
        <v>0</v>
      </c>
      <c r="O44" s="157">
        <f t="shared" si="45"/>
        <v>0</v>
      </c>
      <c r="P44" s="158">
        <f t="shared" si="9"/>
        <v>49.88440303657695</v>
      </c>
      <c r="Q44" s="159">
        <f t="shared" si="12"/>
        <v>3135.148</v>
      </c>
      <c r="R44" s="160">
        <v>-164.852</v>
      </c>
      <c r="S44" s="165">
        <v>3300</v>
      </c>
      <c r="T44" s="166"/>
      <c r="U44" s="166"/>
      <c r="V44" s="161"/>
      <c r="W44" s="151">
        <f t="shared" si="10"/>
        <v>4</v>
      </c>
      <c r="X44" s="73"/>
      <c r="Y44" s="74"/>
      <c r="Z44" s="68" t="str">
        <f t="shared" si="16"/>
        <v>X光</v>
      </c>
    </row>
    <row r="45" spans="1:26" ht="11.25" customHeight="1">
      <c r="A45" s="144" t="s">
        <v>10</v>
      </c>
      <c r="B45" s="99" t="s">
        <v>185</v>
      </c>
      <c r="C45" s="168">
        <f t="shared" si="41"/>
        <v>1034.3714151452414</v>
      </c>
      <c r="D45" s="71">
        <f aca="true" t="shared" si="46" ref="D45:O45">D13</f>
        <v>0</v>
      </c>
      <c r="E45" s="72">
        <f t="shared" si="46"/>
        <v>0</v>
      </c>
      <c r="F45" s="72">
        <f t="shared" si="46"/>
        <v>0</v>
      </c>
      <c r="G45" s="72">
        <f t="shared" si="46"/>
        <v>0</v>
      </c>
      <c r="H45" s="72">
        <f t="shared" si="46"/>
        <v>0</v>
      </c>
      <c r="I45" s="72">
        <f t="shared" si="46"/>
        <v>0</v>
      </c>
      <c r="J45" s="157">
        <f t="shared" si="46"/>
        <v>-24.130434782608695</v>
      </c>
      <c r="K45" s="157"/>
      <c r="L45" s="157">
        <f t="shared" si="46"/>
        <v>-25.753968253968253</v>
      </c>
      <c r="M45" s="157">
        <f t="shared" si="46"/>
        <v>-23.81818181818182</v>
      </c>
      <c r="N45" s="157">
        <f t="shared" si="46"/>
        <v>0</v>
      </c>
      <c r="O45" s="157">
        <f t="shared" si="46"/>
        <v>0</v>
      </c>
      <c r="P45" s="158">
        <f t="shared" si="9"/>
        <v>73.70258485475877</v>
      </c>
      <c r="Q45" s="159">
        <f t="shared" si="12"/>
        <v>1108.074</v>
      </c>
      <c r="R45" s="160">
        <v>-491.926</v>
      </c>
      <c r="S45" s="165">
        <v>1500</v>
      </c>
      <c r="T45" s="165">
        <v>100</v>
      </c>
      <c r="U45" s="166"/>
      <c r="V45" s="161"/>
      <c r="W45" s="151">
        <f t="shared" si="10"/>
        <v>5</v>
      </c>
      <c r="X45" s="73"/>
      <c r="Y45" s="74"/>
      <c r="Z45" s="68" t="str">
        <f t="shared" si="16"/>
        <v>暴力王</v>
      </c>
    </row>
    <row r="46" spans="1:26" ht="11.25" customHeight="1">
      <c r="A46" s="144" t="s">
        <v>11</v>
      </c>
      <c r="B46" s="99" t="s">
        <v>186</v>
      </c>
      <c r="C46" s="168">
        <f t="shared" si="41"/>
        <v>469.2090317460317</v>
      </c>
      <c r="D46" s="71">
        <f aca="true" t="shared" si="47" ref="D46:O46">D13</f>
        <v>0</v>
      </c>
      <c r="E46" s="72">
        <f t="shared" si="47"/>
        <v>0</v>
      </c>
      <c r="F46" s="72">
        <f t="shared" si="47"/>
        <v>0</v>
      </c>
      <c r="G46" s="72">
        <f t="shared" si="47"/>
        <v>0</v>
      </c>
      <c r="H46" s="72">
        <f t="shared" si="47"/>
        <v>0</v>
      </c>
      <c r="I46" s="72">
        <f t="shared" si="47"/>
        <v>0</v>
      </c>
      <c r="J46" s="157"/>
      <c r="K46" s="157"/>
      <c r="L46" s="157">
        <f t="shared" si="47"/>
        <v>-25.753968253968253</v>
      </c>
      <c r="M46" s="157"/>
      <c r="N46" s="157">
        <f t="shared" si="47"/>
        <v>0</v>
      </c>
      <c r="O46" s="157">
        <f t="shared" si="47"/>
        <v>0</v>
      </c>
      <c r="P46" s="158">
        <f t="shared" si="9"/>
        <v>25.753968253968253</v>
      </c>
      <c r="Q46" s="159">
        <f t="shared" si="12"/>
        <v>494.96299999999997</v>
      </c>
      <c r="R46" s="160">
        <v>94.963</v>
      </c>
      <c r="S46" s="165">
        <v>400</v>
      </c>
      <c r="T46" s="166"/>
      <c r="U46" s="166"/>
      <c r="V46" s="161"/>
      <c r="W46" s="151">
        <f t="shared" si="10"/>
        <v>3</v>
      </c>
      <c r="X46" s="73"/>
      <c r="Y46" s="74"/>
      <c r="Z46" s="68" t="str">
        <f t="shared" si="16"/>
        <v>灰兔</v>
      </c>
    </row>
    <row r="47" spans="1:26" ht="11.25" customHeight="1">
      <c r="A47" s="144" t="s">
        <v>12</v>
      </c>
      <c r="B47" s="100" t="s">
        <v>187</v>
      </c>
      <c r="C47" s="168">
        <f t="shared" si="41"/>
        <v>355.954</v>
      </c>
      <c r="D47" s="71">
        <f aca="true" t="shared" si="48" ref="D47:O47">D13</f>
        <v>0</v>
      </c>
      <c r="E47" s="72">
        <f t="shared" si="48"/>
        <v>0</v>
      </c>
      <c r="F47" s="72">
        <f t="shared" si="48"/>
        <v>0</v>
      </c>
      <c r="G47" s="72">
        <f t="shared" si="48"/>
        <v>0</v>
      </c>
      <c r="H47" s="72">
        <f t="shared" si="48"/>
        <v>0</v>
      </c>
      <c r="I47" s="72">
        <f t="shared" si="48"/>
        <v>0</v>
      </c>
      <c r="J47" s="157"/>
      <c r="K47" s="157"/>
      <c r="L47" s="157"/>
      <c r="M47" s="157"/>
      <c r="N47" s="157">
        <f t="shared" si="48"/>
        <v>0</v>
      </c>
      <c r="O47" s="157">
        <f t="shared" si="48"/>
        <v>0</v>
      </c>
      <c r="P47" s="158">
        <f t="shared" si="9"/>
        <v>0</v>
      </c>
      <c r="Q47" s="159">
        <f t="shared" si="12"/>
        <v>355.954</v>
      </c>
      <c r="R47" s="160">
        <v>355.954</v>
      </c>
      <c r="S47" s="165"/>
      <c r="T47" s="166"/>
      <c r="U47" s="166"/>
      <c r="V47" s="161"/>
      <c r="W47" s="151">
        <f t="shared" si="10"/>
        <v>2</v>
      </c>
      <c r="X47" s="73"/>
      <c r="Y47" s="74"/>
      <c r="Z47" s="68" t="str">
        <f t="shared" si="16"/>
        <v>潇潇</v>
      </c>
    </row>
    <row r="48" spans="1:26" ht="11.25" customHeight="1">
      <c r="A48" s="144" t="s">
        <v>13</v>
      </c>
      <c r="B48" s="99" t="s">
        <v>188</v>
      </c>
      <c r="C48" s="168">
        <f t="shared" si="41"/>
        <v>34.311383399209475</v>
      </c>
      <c r="D48" s="71">
        <f aca="true" t="shared" si="49" ref="D48:O48">D13</f>
        <v>0</v>
      </c>
      <c r="E48" s="72">
        <f t="shared" si="49"/>
        <v>0</v>
      </c>
      <c r="F48" s="72">
        <f t="shared" si="49"/>
        <v>0</v>
      </c>
      <c r="G48" s="72">
        <f t="shared" si="49"/>
        <v>0</v>
      </c>
      <c r="H48" s="72">
        <f t="shared" si="49"/>
        <v>0</v>
      </c>
      <c r="I48" s="72">
        <f t="shared" si="49"/>
        <v>0</v>
      </c>
      <c r="J48" s="157">
        <f t="shared" si="49"/>
        <v>-24.130434782608695</v>
      </c>
      <c r="K48" s="157"/>
      <c r="L48" s="157"/>
      <c r="M48" s="157">
        <f t="shared" si="49"/>
        <v>-23.81818181818182</v>
      </c>
      <c r="N48" s="157">
        <f t="shared" si="49"/>
        <v>0</v>
      </c>
      <c r="O48" s="157">
        <f t="shared" si="49"/>
        <v>0</v>
      </c>
      <c r="P48" s="158">
        <f t="shared" si="9"/>
        <v>47.948616600790515</v>
      </c>
      <c r="Q48" s="159">
        <f t="shared" si="12"/>
        <v>82.25999999999999</v>
      </c>
      <c r="R48" s="160">
        <v>-317.74</v>
      </c>
      <c r="S48" s="165">
        <v>400</v>
      </c>
      <c r="T48" s="166"/>
      <c r="U48" s="166"/>
      <c r="V48" s="161"/>
      <c r="W48" s="151">
        <f t="shared" si="10"/>
        <v>4</v>
      </c>
      <c r="X48" s="73"/>
      <c r="Y48" s="74"/>
      <c r="Z48" s="68" t="str">
        <f t="shared" si="16"/>
        <v>坚强</v>
      </c>
    </row>
    <row r="49" spans="1:26" ht="11.25" customHeight="1">
      <c r="A49" s="144" t="s">
        <v>14</v>
      </c>
      <c r="B49" s="99" t="s">
        <v>189</v>
      </c>
      <c r="C49" s="168">
        <f t="shared" si="41"/>
        <v>544.9475772005771</v>
      </c>
      <c r="D49" s="71">
        <f aca="true" t="shared" si="50" ref="D49:O49">D13</f>
        <v>0</v>
      </c>
      <c r="E49" s="72">
        <f t="shared" si="50"/>
        <v>0</v>
      </c>
      <c r="F49" s="72">
        <f t="shared" si="50"/>
        <v>0</v>
      </c>
      <c r="G49" s="72">
        <f t="shared" si="50"/>
        <v>0</v>
      </c>
      <c r="H49" s="72">
        <f t="shared" si="50"/>
        <v>0</v>
      </c>
      <c r="I49" s="72">
        <f t="shared" si="50"/>
        <v>0</v>
      </c>
      <c r="J49" s="157"/>
      <c r="K49" s="157">
        <f t="shared" si="50"/>
        <v>-22.727272727272727</v>
      </c>
      <c r="L49" s="157">
        <f t="shared" si="50"/>
        <v>-25.753968253968253</v>
      </c>
      <c r="M49" s="157">
        <f t="shared" si="50"/>
        <v>-23.81818181818182</v>
      </c>
      <c r="N49" s="157">
        <f t="shared" si="50"/>
        <v>0</v>
      </c>
      <c r="O49" s="157">
        <f t="shared" si="50"/>
        <v>0</v>
      </c>
      <c r="P49" s="158">
        <f t="shared" si="9"/>
        <v>72.2994227994228</v>
      </c>
      <c r="Q49" s="159">
        <f t="shared" si="12"/>
        <v>617.247</v>
      </c>
      <c r="R49" s="160">
        <v>117.247</v>
      </c>
      <c r="S49" s="165">
        <v>500</v>
      </c>
      <c r="T49" s="166"/>
      <c r="U49" s="166"/>
      <c r="V49" s="161"/>
      <c r="W49" s="151">
        <f t="shared" si="10"/>
        <v>5</v>
      </c>
      <c r="X49" s="73"/>
      <c r="Y49" s="74"/>
      <c r="Z49" s="68" t="str">
        <f t="shared" si="16"/>
        <v>偏锋</v>
      </c>
    </row>
    <row r="50" spans="1:26" ht="11.25" customHeight="1">
      <c r="A50" s="144" t="s">
        <v>15</v>
      </c>
      <c r="B50" s="99" t="s">
        <v>190</v>
      </c>
      <c r="C50" s="168">
        <f t="shared" si="41"/>
        <v>197.27659696342306</v>
      </c>
      <c r="D50" s="71">
        <f aca="true" t="shared" si="51" ref="D50:O50">D13</f>
        <v>0</v>
      </c>
      <c r="E50" s="72">
        <f t="shared" si="51"/>
        <v>0</v>
      </c>
      <c r="F50" s="72">
        <f t="shared" si="51"/>
        <v>0</v>
      </c>
      <c r="G50" s="72">
        <f t="shared" si="51"/>
        <v>0</v>
      </c>
      <c r="H50" s="72">
        <f t="shared" si="51"/>
        <v>0</v>
      </c>
      <c r="I50" s="72">
        <f t="shared" si="51"/>
        <v>0</v>
      </c>
      <c r="J50" s="157">
        <f t="shared" si="51"/>
        <v>-24.130434782608695</v>
      </c>
      <c r="K50" s="157"/>
      <c r="L50" s="157">
        <f t="shared" si="51"/>
        <v>-25.753968253968253</v>
      </c>
      <c r="M50" s="157"/>
      <c r="N50" s="157">
        <f t="shared" si="51"/>
        <v>0</v>
      </c>
      <c r="O50" s="157">
        <f t="shared" si="51"/>
        <v>0</v>
      </c>
      <c r="P50" s="158">
        <f t="shared" si="9"/>
        <v>49.88440303657695</v>
      </c>
      <c r="Q50" s="159">
        <f t="shared" si="12"/>
        <v>247.161</v>
      </c>
      <c r="R50" s="160">
        <v>-52.839</v>
      </c>
      <c r="S50" s="165">
        <v>300</v>
      </c>
      <c r="T50" s="166"/>
      <c r="U50" s="166"/>
      <c r="V50" s="161"/>
      <c r="W50" s="151">
        <f t="shared" si="10"/>
        <v>4</v>
      </c>
      <c r="X50" s="73"/>
      <c r="Y50" s="74"/>
      <c r="Z50" s="68" t="str">
        <f t="shared" si="16"/>
        <v>警犬</v>
      </c>
    </row>
    <row r="51" spans="1:26" ht="11.25" customHeight="1">
      <c r="A51" s="144" t="s">
        <v>16</v>
      </c>
      <c r="B51" s="99" t="s">
        <v>191</v>
      </c>
      <c r="C51" s="168">
        <f t="shared" si="41"/>
        <v>198.9768181818182</v>
      </c>
      <c r="D51" s="71">
        <f aca="true" t="shared" si="52" ref="D51:O51">D13</f>
        <v>0</v>
      </c>
      <c r="E51" s="72">
        <f t="shared" si="52"/>
        <v>0</v>
      </c>
      <c r="F51" s="72">
        <f t="shared" si="52"/>
        <v>0</v>
      </c>
      <c r="G51" s="72">
        <f t="shared" si="52"/>
        <v>0</v>
      </c>
      <c r="H51" s="72">
        <f t="shared" si="52"/>
        <v>0</v>
      </c>
      <c r="I51" s="72">
        <f t="shared" si="52"/>
        <v>0</v>
      </c>
      <c r="J51" s="157"/>
      <c r="K51" s="157"/>
      <c r="L51" s="162"/>
      <c r="M51" s="157">
        <f t="shared" si="52"/>
        <v>-23.81818181818182</v>
      </c>
      <c r="N51" s="157">
        <f t="shared" si="52"/>
        <v>0</v>
      </c>
      <c r="O51" s="157">
        <f t="shared" si="52"/>
        <v>0</v>
      </c>
      <c r="P51" s="158">
        <f t="shared" si="9"/>
        <v>23.81818181818182</v>
      </c>
      <c r="Q51" s="159">
        <f t="shared" si="12"/>
        <v>222.79500000000002</v>
      </c>
      <c r="R51" s="160">
        <v>-77.205</v>
      </c>
      <c r="S51" s="165">
        <v>300</v>
      </c>
      <c r="T51" s="166"/>
      <c r="U51" s="166"/>
      <c r="V51" s="161"/>
      <c r="W51" s="151">
        <f t="shared" si="10"/>
        <v>3</v>
      </c>
      <c r="X51" s="73"/>
      <c r="Y51" s="74"/>
      <c r="Z51" s="68" t="str">
        <f t="shared" si="16"/>
        <v>汤汤</v>
      </c>
    </row>
    <row r="52" spans="1:26" ht="11.25" customHeight="1">
      <c r="A52" s="144" t="s">
        <v>17</v>
      </c>
      <c r="B52" s="99" t="s">
        <v>145</v>
      </c>
      <c r="C52" s="168">
        <f t="shared" si="41"/>
        <v>3170.257110671937</v>
      </c>
      <c r="D52" s="71">
        <f aca="true" t="shared" si="53" ref="D52:O52">D13</f>
        <v>0</v>
      </c>
      <c r="E52" s="72">
        <f t="shared" si="53"/>
        <v>0</v>
      </c>
      <c r="F52" s="72">
        <f t="shared" si="53"/>
        <v>0</v>
      </c>
      <c r="G52" s="72">
        <f t="shared" si="53"/>
        <v>0</v>
      </c>
      <c r="H52" s="72">
        <f t="shared" si="53"/>
        <v>0</v>
      </c>
      <c r="I52" s="72">
        <f t="shared" si="53"/>
        <v>0</v>
      </c>
      <c r="J52" s="157">
        <f t="shared" si="53"/>
        <v>-24.130434782608695</v>
      </c>
      <c r="K52" s="157">
        <f t="shared" si="53"/>
        <v>-22.727272727272727</v>
      </c>
      <c r="L52" s="157"/>
      <c r="M52" s="157">
        <f t="shared" si="53"/>
        <v>-23.81818181818182</v>
      </c>
      <c r="N52" s="157">
        <f t="shared" si="53"/>
        <v>0</v>
      </c>
      <c r="O52" s="157">
        <f t="shared" si="53"/>
        <v>0</v>
      </c>
      <c r="P52" s="158">
        <f t="shared" si="9"/>
        <v>70.67588932806325</v>
      </c>
      <c r="Q52" s="159">
        <f t="shared" si="12"/>
        <v>3240.933</v>
      </c>
      <c r="R52" s="160">
        <v>240.933</v>
      </c>
      <c r="S52" s="165">
        <v>3000</v>
      </c>
      <c r="T52" s="166"/>
      <c r="U52" s="166"/>
      <c r="V52" s="161"/>
      <c r="W52" s="151">
        <f t="shared" si="10"/>
        <v>5</v>
      </c>
      <c r="X52" s="73"/>
      <c r="Y52" s="74"/>
      <c r="Z52" s="68" t="str">
        <f t="shared" si="16"/>
        <v>蚂蚁</v>
      </c>
    </row>
    <row r="53" spans="1:26" ht="11.25" customHeight="1">
      <c r="A53" s="144" t="s">
        <v>18</v>
      </c>
      <c r="B53" s="99" t="s">
        <v>192</v>
      </c>
      <c r="C53" s="168">
        <f t="shared" si="41"/>
        <v>412.4497272727273</v>
      </c>
      <c r="D53" s="71">
        <f aca="true" t="shared" si="54" ref="D53:O53">D13</f>
        <v>0</v>
      </c>
      <c r="E53" s="72">
        <f t="shared" si="54"/>
        <v>0</v>
      </c>
      <c r="F53" s="72">
        <f t="shared" si="54"/>
        <v>0</v>
      </c>
      <c r="G53" s="72">
        <f t="shared" si="54"/>
        <v>0</v>
      </c>
      <c r="H53" s="72">
        <f t="shared" si="54"/>
        <v>0</v>
      </c>
      <c r="I53" s="72">
        <f t="shared" si="54"/>
        <v>0</v>
      </c>
      <c r="J53" s="157"/>
      <c r="K53" s="157">
        <f t="shared" si="54"/>
        <v>-22.727272727272727</v>
      </c>
      <c r="L53" s="157"/>
      <c r="M53" s="157"/>
      <c r="N53" s="157">
        <f t="shared" si="54"/>
        <v>0</v>
      </c>
      <c r="O53" s="157">
        <f t="shared" si="54"/>
        <v>0</v>
      </c>
      <c r="P53" s="158">
        <f t="shared" si="9"/>
        <v>22.727272727272727</v>
      </c>
      <c r="Q53" s="159">
        <f t="shared" si="12"/>
        <v>435.177</v>
      </c>
      <c r="R53" s="160">
        <v>35.177</v>
      </c>
      <c r="S53" s="165">
        <v>400</v>
      </c>
      <c r="T53" s="166"/>
      <c r="U53" s="166"/>
      <c r="V53" s="161"/>
      <c r="W53" s="151">
        <f t="shared" si="10"/>
        <v>3</v>
      </c>
      <c r="X53" s="73"/>
      <c r="Y53" s="74"/>
      <c r="Z53" s="68" t="str">
        <f t="shared" si="16"/>
        <v>邓肯</v>
      </c>
    </row>
    <row r="54" spans="1:26" ht="11.25" customHeight="1">
      <c r="A54" s="144" t="s">
        <v>19</v>
      </c>
      <c r="B54" s="99" t="s">
        <v>193</v>
      </c>
      <c r="C54" s="168">
        <f t="shared" si="41"/>
        <v>-95.403</v>
      </c>
      <c r="D54" s="71">
        <f aca="true" t="shared" si="55" ref="D54:O54">D13</f>
        <v>0</v>
      </c>
      <c r="E54" s="72">
        <f t="shared" si="55"/>
        <v>0</v>
      </c>
      <c r="F54" s="72">
        <f t="shared" si="55"/>
        <v>0</v>
      </c>
      <c r="G54" s="72">
        <f t="shared" si="55"/>
        <v>0</v>
      </c>
      <c r="H54" s="72">
        <f t="shared" si="55"/>
        <v>0</v>
      </c>
      <c r="I54" s="72">
        <f t="shared" si="55"/>
        <v>0</v>
      </c>
      <c r="J54" s="157"/>
      <c r="K54" s="157"/>
      <c r="L54" s="157"/>
      <c r="M54" s="157"/>
      <c r="N54" s="157">
        <f t="shared" si="55"/>
        <v>0</v>
      </c>
      <c r="O54" s="157">
        <f t="shared" si="55"/>
        <v>0</v>
      </c>
      <c r="P54" s="158">
        <f t="shared" si="9"/>
        <v>0</v>
      </c>
      <c r="Q54" s="159">
        <f t="shared" si="12"/>
        <v>-95.403</v>
      </c>
      <c r="R54" s="160">
        <v>-95.403</v>
      </c>
      <c r="S54" s="165"/>
      <c r="T54" s="166"/>
      <c r="U54" s="166"/>
      <c r="V54" s="161"/>
      <c r="W54" s="151">
        <f t="shared" si="10"/>
        <v>2</v>
      </c>
      <c r="X54" s="73"/>
      <c r="Y54" s="74"/>
      <c r="Z54" s="68" t="str">
        <f t="shared" si="16"/>
        <v>陶冶</v>
      </c>
    </row>
    <row r="55" spans="1:26" ht="11.25" customHeight="1">
      <c r="A55" s="144" t="s">
        <v>20</v>
      </c>
      <c r="B55" s="99" t="s">
        <v>194</v>
      </c>
      <c r="C55" s="168">
        <f t="shared" si="41"/>
        <v>204.6193242361503</v>
      </c>
      <c r="D55" s="71">
        <f aca="true" t="shared" si="56" ref="D55:O55">D13</f>
        <v>0</v>
      </c>
      <c r="E55" s="72">
        <f t="shared" si="56"/>
        <v>0</v>
      </c>
      <c r="F55" s="72">
        <f t="shared" si="56"/>
        <v>0</v>
      </c>
      <c r="G55" s="72">
        <f t="shared" si="56"/>
        <v>0</v>
      </c>
      <c r="H55" s="72">
        <f t="shared" si="56"/>
        <v>0</v>
      </c>
      <c r="I55" s="72">
        <f t="shared" si="56"/>
        <v>0</v>
      </c>
      <c r="J55" s="157">
        <f t="shared" si="56"/>
        <v>-24.130434782608695</v>
      </c>
      <c r="K55" s="157">
        <f t="shared" si="56"/>
        <v>-22.727272727272727</v>
      </c>
      <c r="L55" s="157">
        <f t="shared" si="56"/>
        <v>-25.753968253968253</v>
      </c>
      <c r="M55" s="157"/>
      <c r="N55" s="157">
        <f t="shared" si="56"/>
        <v>0</v>
      </c>
      <c r="O55" s="157">
        <f t="shared" si="56"/>
        <v>0</v>
      </c>
      <c r="P55" s="158">
        <f t="shared" si="9"/>
        <v>72.61167576384968</v>
      </c>
      <c r="Q55" s="159">
        <f t="shared" si="12"/>
        <v>277.231</v>
      </c>
      <c r="R55" s="160">
        <v>-22.769</v>
      </c>
      <c r="S55" s="165">
        <v>300</v>
      </c>
      <c r="T55" s="166"/>
      <c r="U55" s="166"/>
      <c r="V55" s="161"/>
      <c r="W55" s="151">
        <f t="shared" si="10"/>
        <v>5</v>
      </c>
      <c r="X55" s="73"/>
      <c r="Y55" s="74"/>
      <c r="Z55" s="68" t="str">
        <f t="shared" si="16"/>
        <v>迷狼</v>
      </c>
    </row>
    <row r="56" spans="1:26" ht="11.25" customHeight="1">
      <c r="A56" s="144" t="s">
        <v>21</v>
      </c>
      <c r="B56" s="99" t="s">
        <v>195</v>
      </c>
      <c r="C56" s="168">
        <f t="shared" si="41"/>
        <v>356.25954545454545</v>
      </c>
      <c r="D56" s="71">
        <f aca="true" t="shared" si="57" ref="D56:O56">D13</f>
        <v>0</v>
      </c>
      <c r="E56" s="72">
        <f t="shared" si="57"/>
        <v>0</v>
      </c>
      <c r="F56" s="72">
        <f t="shared" si="57"/>
        <v>0</v>
      </c>
      <c r="G56" s="72">
        <f t="shared" si="57"/>
        <v>0</v>
      </c>
      <c r="H56" s="72">
        <f t="shared" si="57"/>
        <v>0</v>
      </c>
      <c r="I56" s="72">
        <f t="shared" si="57"/>
        <v>0</v>
      </c>
      <c r="J56" s="157"/>
      <c r="K56" s="157">
        <f t="shared" si="57"/>
        <v>-22.727272727272727</v>
      </c>
      <c r="L56" s="157"/>
      <c r="M56" s="157">
        <f t="shared" si="57"/>
        <v>-23.81818181818182</v>
      </c>
      <c r="N56" s="157">
        <f t="shared" si="57"/>
        <v>0</v>
      </c>
      <c r="O56" s="157">
        <f t="shared" si="57"/>
        <v>0</v>
      </c>
      <c r="P56" s="158">
        <f t="shared" si="9"/>
        <v>46.54545454545455</v>
      </c>
      <c r="Q56" s="159">
        <f t="shared" si="12"/>
        <v>402.805</v>
      </c>
      <c r="R56" s="160">
        <v>2.805</v>
      </c>
      <c r="S56" s="165">
        <v>400</v>
      </c>
      <c r="T56" s="166"/>
      <c r="U56" s="166"/>
      <c r="V56" s="161"/>
      <c r="W56" s="151">
        <f t="shared" si="10"/>
        <v>4</v>
      </c>
      <c r="X56" s="73"/>
      <c r="Y56" s="74"/>
      <c r="Z56" s="68" t="str">
        <f t="shared" si="16"/>
        <v>迪迪夫</v>
      </c>
    </row>
    <row r="57" spans="1:26" ht="11.25" customHeight="1">
      <c r="A57" s="144" t="s">
        <v>22</v>
      </c>
      <c r="B57" s="99" t="s">
        <v>196</v>
      </c>
      <c r="C57" s="168">
        <f t="shared" si="41"/>
        <v>-166.404</v>
      </c>
      <c r="D57" s="71">
        <f aca="true" t="shared" si="58" ref="D57:O57">D13</f>
        <v>0</v>
      </c>
      <c r="E57" s="72">
        <f t="shared" si="58"/>
        <v>0</v>
      </c>
      <c r="F57" s="72">
        <f t="shared" si="58"/>
        <v>0</v>
      </c>
      <c r="G57" s="72">
        <f t="shared" si="58"/>
        <v>0</v>
      </c>
      <c r="H57" s="72">
        <f t="shared" si="58"/>
        <v>0</v>
      </c>
      <c r="I57" s="72">
        <f t="shared" si="58"/>
        <v>0</v>
      </c>
      <c r="J57" s="157"/>
      <c r="K57" s="157"/>
      <c r="L57" s="157"/>
      <c r="M57" s="157"/>
      <c r="N57" s="157">
        <f t="shared" si="58"/>
        <v>0</v>
      </c>
      <c r="O57" s="157">
        <f t="shared" si="58"/>
        <v>0</v>
      </c>
      <c r="P57" s="158">
        <f t="shared" si="9"/>
        <v>0</v>
      </c>
      <c r="Q57" s="159">
        <f t="shared" si="12"/>
        <v>-166.404</v>
      </c>
      <c r="R57" s="160">
        <v>-166.404</v>
      </c>
      <c r="S57" s="165"/>
      <c r="T57" s="166"/>
      <c r="U57" s="166"/>
      <c r="V57" s="161"/>
      <c r="W57" s="151">
        <f t="shared" si="10"/>
        <v>2</v>
      </c>
      <c r="X57" s="73"/>
      <c r="Y57" s="74"/>
      <c r="Z57" s="68" t="str">
        <f t="shared" si="16"/>
        <v>图腾</v>
      </c>
    </row>
    <row r="58" spans="1:26" ht="11.25" customHeight="1">
      <c r="A58" s="144" t="s">
        <v>23</v>
      </c>
      <c r="B58" s="99" t="s">
        <v>197</v>
      </c>
      <c r="C58" s="168">
        <f t="shared" si="41"/>
        <v>100.79257720057721</v>
      </c>
      <c r="D58" s="71">
        <f aca="true" t="shared" si="59" ref="D58:O58">D13</f>
        <v>0</v>
      </c>
      <c r="E58" s="72">
        <f t="shared" si="59"/>
        <v>0</v>
      </c>
      <c r="F58" s="72">
        <f t="shared" si="59"/>
        <v>0</v>
      </c>
      <c r="G58" s="72">
        <f t="shared" si="59"/>
        <v>0</v>
      </c>
      <c r="H58" s="72">
        <f t="shared" si="59"/>
        <v>0</v>
      </c>
      <c r="I58" s="72">
        <f t="shared" si="59"/>
        <v>0</v>
      </c>
      <c r="J58" s="157"/>
      <c r="K58" s="157">
        <f t="shared" si="59"/>
        <v>-22.727272727272727</v>
      </c>
      <c r="L58" s="157">
        <f t="shared" si="59"/>
        <v>-25.753968253968253</v>
      </c>
      <c r="M58" s="157">
        <f t="shared" si="59"/>
        <v>-23.81818181818182</v>
      </c>
      <c r="N58" s="157">
        <f t="shared" si="59"/>
        <v>0</v>
      </c>
      <c r="O58" s="157">
        <f t="shared" si="59"/>
        <v>0</v>
      </c>
      <c r="P58" s="158">
        <f t="shared" si="9"/>
        <v>72.2994227994228</v>
      </c>
      <c r="Q58" s="159">
        <f t="shared" si="12"/>
        <v>173.092</v>
      </c>
      <c r="R58" s="160">
        <v>173.092</v>
      </c>
      <c r="S58" s="165"/>
      <c r="T58" s="166"/>
      <c r="U58" s="166"/>
      <c r="V58" s="161"/>
      <c r="W58" s="151">
        <f t="shared" si="10"/>
        <v>5</v>
      </c>
      <c r="X58" s="73"/>
      <c r="Y58" s="74"/>
      <c r="Z58" s="68" t="str">
        <f t="shared" si="16"/>
        <v>小冯</v>
      </c>
    </row>
    <row r="59" spans="1:26" ht="11.25" customHeight="1">
      <c r="A59" s="144" t="s">
        <v>24</v>
      </c>
      <c r="B59" s="99" t="s">
        <v>198</v>
      </c>
      <c r="C59" s="168">
        <f t="shared" si="41"/>
        <v>24.929031746031747</v>
      </c>
      <c r="D59" s="71">
        <f aca="true" t="shared" si="60" ref="D59:O59">D13</f>
        <v>0</v>
      </c>
      <c r="E59" s="72">
        <f t="shared" si="60"/>
        <v>0</v>
      </c>
      <c r="F59" s="72">
        <f t="shared" si="60"/>
        <v>0</v>
      </c>
      <c r="G59" s="72">
        <f t="shared" si="60"/>
        <v>0</v>
      </c>
      <c r="H59" s="72">
        <f t="shared" si="60"/>
        <v>0</v>
      </c>
      <c r="I59" s="72">
        <f t="shared" si="60"/>
        <v>0</v>
      </c>
      <c r="J59" s="157"/>
      <c r="K59" s="157"/>
      <c r="L59" s="157">
        <f t="shared" si="60"/>
        <v>-25.753968253968253</v>
      </c>
      <c r="M59" s="157"/>
      <c r="N59" s="157">
        <f t="shared" si="60"/>
        <v>0</v>
      </c>
      <c r="O59" s="157">
        <f t="shared" si="60"/>
        <v>0</v>
      </c>
      <c r="P59" s="158">
        <f t="shared" si="9"/>
        <v>25.753968253968253</v>
      </c>
      <c r="Q59" s="159">
        <f t="shared" si="12"/>
        <v>50.683</v>
      </c>
      <c r="R59" s="160">
        <v>50.683</v>
      </c>
      <c r="S59" s="165"/>
      <c r="T59" s="166"/>
      <c r="U59" s="166"/>
      <c r="V59" s="161"/>
      <c r="W59" s="151">
        <f t="shared" si="10"/>
        <v>3</v>
      </c>
      <c r="X59" s="73"/>
      <c r="Y59" s="74"/>
      <c r="Z59" s="68" t="str">
        <f t="shared" si="16"/>
        <v>小田</v>
      </c>
    </row>
    <row r="60" spans="1:26" ht="11.25" customHeight="1">
      <c r="A60" s="144" t="s">
        <v>25</v>
      </c>
      <c r="B60" s="99" t="s">
        <v>199</v>
      </c>
      <c r="C60" s="168">
        <f t="shared" si="41"/>
        <v>641.4091106719368</v>
      </c>
      <c r="D60" s="71">
        <f aca="true" t="shared" si="61" ref="D60:O60">D13</f>
        <v>0</v>
      </c>
      <c r="E60" s="72">
        <f t="shared" si="61"/>
        <v>0</v>
      </c>
      <c r="F60" s="72">
        <f t="shared" si="61"/>
        <v>0</v>
      </c>
      <c r="G60" s="72">
        <f t="shared" si="61"/>
        <v>0</v>
      </c>
      <c r="H60" s="72">
        <f t="shared" si="61"/>
        <v>0</v>
      </c>
      <c r="I60" s="72">
        <f t="shared" si="61"/>
        <v>0</v>
      </c>
      <c r="J60" s="157">
        <f t="shared" si="61"/>
        <v>-24.130434782608695</v>
      </c>
      <c r="K60" s="157">
        <f t="shared" si="61"/>
        <v>-22.727272727272727</v>
      </c>
      <c r="L60" s="157"/>
      <c r="M60" s="157">
        <f t="shared" si="61"/>
        <v>-23.81818181818182</v>
      </c>
      <c r="N60" s="157">
        <f t="shared" si="61"/>
        <v>0</v>
      </c>
      <c r="O60" s="157">
        <f t="shared" si="61"/>
        <v>0</v>
      </c>
      <c r="P60" s="158">
        <f t="shared" si="9"/>
        <v>70.67588932806325</v>
      </c>
      <c r="Q60" s="159">
        <f t="shared" si="12"/>
        <v>712.085</v>
      </c>
      <c r="R60" s="160">
        <v>-187.915</v>
      </c>
      <c r="S60" s="165">
        <v>900</v>
      </c>
      <c r="T60" s="166"/>
      <c r="U60" s="166"/>
      <c r="V60" s="161"/>
      <c r="W60" s="151">
        <f t="shared" si="10"/>
        <v>5</v>
      </c>
      <c r="X60" s="73"/>
      <c r="Y60" s="74"/>
      <c r="Z60" s="68" t="str">
        <f t="shared" si="16"/>
        <v>阿坚</v>
      </c>
    </row>
    <row r="61" spans="1:26" ht="11.25" customHeight="1">
      <c r="A61" s="144" t="s">
        <v>26</v>
      </c>
      <c r="B61" s="99" t="s">
        <v>200</v>
      </c>
      <c r="C61" s="168">
        <f t="shared" si="41"/>
        <v>351.9185652173913</v>
      </c>
      <c r="D61" s="71">
        <f aca="true" t="shared" si="62" ref="D61:O61">D13</f>
        <v>0</v>
      </c>
      <c r="E61" s="72">
        <f t="shared" si="62"/>
        <v>0</v>
      </c>
      <c r="F61" s="72">
        <f t="shared" si="62"/>
        <v>0</v>
      </c>
      <c r="G61" s="72">
        <f t="shared" si="62"/>
        <v>0</v>
      </c>
      <c r="H61" s="72">
        <f t="shared" si="62"/>
        <v>0</v>
      </c>
      <c r="I61" s="72">
        <f t="shared" si="62"/>
        <v>0</v>
      </c>
      <c r="J61" s="157">
        <f t="shared" si="62"/>
        <v>-24.130434782608695</v>
      </c>
      <c r="K61" s="157"/>
      <c r="L61" s="157"/>
      <c r="M61" s="157"/>
      <c r="N61" s="157">
        <f t="shared" si="62"/>
        <v>0</v>
      </c>
      <c r="O61" s="157">
        <f t="shared" si="62"/>
        <v>0</v>
      </c>
      <c r="P61" s="158">
        <f t="shared" si="9"/>
        <v>24.130434782608695</v>
      </c>
      <c r="Q61" s="159">
        <f t="shared" si="12"/>
        <v>376.049</v>
      </c>
      <c r="R61" s="160">
        <v>76.049</v>
      </c>
      <c r="S61" s="165">
        <v>300</v>
      </c>
      <c r="T61" s="166"/>
      <c r="U61" s="166"/>
      <c r="V61" s="161"/>
      <c r="W61" s="151">
        <f t="shared" si="10"/>
        <v>3</v>
      </c>
      <c r="X61" s="73"/>
      <c r="Y61" s="74"/>
      <c r="Z61" s="68" t="str">
        <f t="shared" si="16"/>
        <v>海豚</v>
      </c>
    </row>
    <row r="62" spans="1:27" ht="11.25" customHeight="1">
      <c r="A62" s="144" t="s">
        <v>27</v>
      </c>
      <c r="B62" s="99" t="s">
        <v>201</v>
      </c>
      <c r="C62" s="168">
        <f t="shared" si="41"/>
        <v>133.236</v>
      </c>
      <c r="D62" s="71">
        <f aca="true" t="shared" si="63" ref="D62:O62">D13</f>
        <v>0</v>
      </c>
      <c r="E62" s="72">
        <f t="shared" si="63"/>
        <v>0</v>
      </c>
      <c r="F62" s="72">
        <f t="shared" si="63"/>
        <v>0</v>
      </c>
      <c r="G62" s="72">
        <f t="shared" si="63"/>
        <v>0</v>
      </c>
      <c r="H62" s="72">
        <f t="shared" si="63"/>
        <v>0</v>
      </c>
      <c r="I62" s="72">
        <f t="shared" si="63"/>
        <v>0</v>
      </c>
      <c r="J62" s="157"/>
      <c r="K62" s="157"/>
      <c r="L62" s="157"/>
      <c r="M62" s="157"/>
      <c r="N62" s="157">
        <f t="shared" si="63"/>
        <v>0</v>
      </c>
      <c r="O62" s="157">
        <f t="shared" si="63"/>
        <v>0</v>
      </c>
      <c r="P62" s="158">
        <f t="shared" si="9"/>
        <v>0</v>
      </c>
      <c r="Q62" s="159">
        <f t="shared" si="12"/>
        <v>133.236</v>
      </c>
      <c r="R62" s="160">
        <v>133.236</v>
      </c>
      <c r="S62" s="165"/>
      <c r="T62" s="166"/>
      <c r="U62" s="166"/>
      <c r="V62" s="161"/>
      <c r="W62" s="151">
        <f t="shared" si="10"/>
        <v>2</v>
      </c>
      <c r="X62" s="73"/>
      <c r="Y62" s="74"/>
      <c r="Z62" s="68" t="str">
        <f t="shared" si="16"/>
        <v>蚂二</v>
      </c>
      <c r="AA62" s="101"/>
    </row>
    <row r="63" spans="1:26" ht="11.25" customHeight="1">
      <c r="A63" s="144" t="s">
        <v>28</v>
      </c>
      <c r="B63" s="99" t="s">
        <v>202</v>
      </c>
      <c r="C63" s="168">
        <f t="shared" si="41"/>
        <v>325.4361424179685</v>
      </c>
      <c r="D63" s="71">
        <f aca="true" t="shared" si="64" ref="D63:O63">D13</f>
        <v>0</v>
      </c>
      <c r="E63" s="72">
        <f t="shared" si="64"/>
        <v>0</v>
      </c>
      <c r="F63" s="72">
        <f t="shared" si="64"/>
        <v>0</v>
      </c>
      <c r="G63" s="72">
        <f t="shared" si="64"/>
        <v>0</v>
      </c>
      <c r="H63" s="72">
        <f t="shared" si="64"/>
        <v>0</v>
      </c>
      <c r="I63" s="72">
        <f t="shared" si="64"/>
        <v>0</v>
      </c>
      <c r="J63" s="157">
        <f t="shared" si="64"/>
        <v>-24.130434782608695</v>
      </c>
      <c r="K63" s="157">
        <f t="shared" si="64"/>
        <v>-22.727272727272727</v>
      </c>
      <c r="L63" s="157">
        <f t="shared" si="64"/>
        <v>-25.753968253968253</v>
      </c>
      <c r="M63" s="157">
        <f t="shared" si="64"/>
        <v>-23.81818181818182</v>
      </c>
      <c r="N63" s="157">
        <f t="shared" si="64"/>
        <v>0</v>
      </c>
      <c r="O63" s="157">
        <f t="shared" si="64"/>
        <v>0</v>
      </c>
      <c r="P63" s="158">
        <f t="shared" si="9"/>
        <v>96.4298575820315</v>
      </c>
      <c r="Q63" s="159">
        <f t="shared" si="12"/>
        <v>421.866</v>
      </c>
      <c r="R63" s="160">
        <v>121.866</v>
      </c>
      <c r="S63" s="165">
        <v>300</v>
      </c>
      <c r="T63" s="166"/>
      <c r="U63" s="166"/>
      <c r="V63" s="161"/>
      <c r="W63" s="151">
        <f t="shared" si="10"/>
        <v>6</v>
      </c>
      <c r="X63" s="73"/>
      <c r="Y63" s="74"/>
      <c r="Z63" s="68" t="str">
        <f t="shared" si="16"/>
        <v>金维他</v>
      </c>
    </row>
    <row r="64" spans="1:26" ht="11.25" customHeight="1">
      <c r="A64" s="144" t="s">
        <v>29</v>
      </c>
      <c r="B64" s="99" t="s">
        <v>203</v>
      </c>
      <c r="C64" s="168">
        <f t="shared" si="41"/>
        <v>190.5561424179685</v>
      </c>
      <c r="D64" s="71">
        <f aca="true" t="shared" si="65" ref="D64:O64">D13</f>
        <v>0</v>
      </c>
      <c r="E64" s="72">
        <f t="shared" si="65"/>
        <v>0</v>
      </c>
      <c r="F64" s="72">
        <f t="shared" si="65"/>
        <v>0</v>
      </c>
      <c r="G64" s="72">
        <f t="shared" si="65"/>
        <v>0</v>
      </c>
      <c r="H64" s="72">
        <f t="shared" si="65"/>
        <v>0</v>
      </c>
      <c r="I64" s="72">
        <f t="shared" si="65"/>
        <v>0</v>
      </c>
      <c r="J64" s="157">
        <f t="shared" si="65"/>
        <v>-24.130434782608695</v>
      </c>
      <c r="K64" s="157">
        <f t="shared" si="65"/>
        <v>-22.727272727272727</v>
      </c>
      <c r="L64" s="157">
        <f t="shared" si="65"/>
        <v>-25.753968253968253</v>
      </c>
      <c r="M64" s="157">
        <f t="shared" si="65"/>
        <v>-23.81818181818182</v>
      </c>
      <c r="N64" s="157">
        <f t="shared" si="65"/>
        <v>0</v>
      </c>
      <c r="O64" s="157">
        <f t="shared" si="65"/>
        <v>0</v>
      </c>
      <c r="P64" s="158">
        <f t="shared" si="9"/>
        <v>96.4298575820315</v>
      </c>
      <c r="Q64" s="159">
        <f t="shared" si="12"/>
        <v>286.986</v>
      </c>
      <c r="R64" s="160">
        <v>286.986</v>
      </c>
      <c r="S64" s="165"/>
      <c r="T64" s="166"/>
      <c r="U64" s="166"/>
      <c r="V64" s="161"/>
      <c r="W64" s="151">
        <f t="shared" si="10"/>
        <v>6</v>
      </c>
      <c r="X64" s="73"/>
      <c r="Y64" s="74"/>
      <c r="Z64" s="68" t="str">
        <f t="shared" si="16"/>
        <v>元元</v>
      </c>
    </row>
    <row r="65" spans="1:26" ht="11.25" customHeight="1">
      <c r="A65" s="144" t="s">
        <v>30</v>
      </c>
      <c r="B65" s="99" t="s">
        <v>204</v>
      </c>
      <c r="C65" s="168">
        <f t="shared" si="41"/>
        <v>313.35672727272726</v>
      </c>
      <c r="D65" s="71">
        <f aca="true" t="shared" si="66" ref="D65:O65">D13</f>
        <v>0</v>
      </c>
      <c r="E65" s="72">
        <f t="shared" si="66"/>
        <v>0</v>
      </c>
      <c r="F65" s="72">
        <f t="shared" si="66"/>
        <v>0</v>
      </c>
      <c r="G65" s="72">
        <f t="shared" si="66"/>
        <v>0</v>
      </c>
      <c r="H65" s="72">
        <f t="shared" si="66"/>
        <v>0</v>
      </c>
      <c r="I65" s="72">
        <f t="shared" si="66"/>
        <v>0</v>
      </c>
      <c r="J65" s="157"/>
      <c r="K65" s="157">
        <f t="shared" si="66"/>
        <v>-22.727272727272727</v>
      </c>
      <c r="L65" s="157"/>
      <c r="M65" s="157"/>
      <c r="N65" s="157">
        <f t="shared" si="66"/>
        <v>0</v>
      </c>
      <c r="O65" s="157">
        <f t="shared" si="66"/>
        <v>0</v>
      </c>
      <c r="P65" s="158">
        <f t="shared" si="9"/>
        <v>22.727272727272727</v>
      </c>
      <c r="Q65" s="159">
        <f t="shared" si="12"/>
        <v>336.084</v>
      </c>
      <c r="R65" s="160">
        <v>336.084</v>
      </c>
      <c r="S65" s="165"/>
      <c r="T65" s="166"/>
      <c r="U65" s="166"/>
      <c r="V65" s="161"/>
      <c r="W65" s="151">
        <f t="shared" si="10"/>
        <v>3</v>
      </c>
      <c r="X65" s="73"/>
      <c r="Y65" s="74"/>
      <c r="Z65" s="68" t="str">
        <f t="shared" si="16"/>
        <v>眼镜蛇</v>
      </c>
    </row>
    <row r="66" spans="1:26" ht="11.25" customHeight="1">
      <c r="A66" s="144" t="s">
        <v>31</v>
      </c>
      <c r="B66" s="99" t="s">
        <v>205</v>
      </c>
      <c r="C66" s="168">
        <f t="shared" si="41"/>
        <v>228.2852924901186</v>
      </c>
      <c r="D66" s="71">
        <f aca="true" t="shared" si="67" ref="D66:O66">D13</f>
        <v>0</v>
      </c>
      <c r="E66" s="72">
        <f t="shared" si="67"/>
        <v>0</v>
      </c>
      <c r="F66" s="72">
        <f t="shared" si="67"/>
        <v>0</v>
      </c>
      <c r="G66" s="72">
        <f t="shared" si="67"/>
        <v>0</v>
      </c>
      <c r="H66" s="72">
        <f t="shared" si="67"/>
        <v>0</v>
      </c>
      <c r="I66" s="72">
        <f t="shared" si="67"/>
        <v>0</v>
      </c>
      <c r="J66" s="157">
        <f t="shared" si="67"/>
        <v>-24.130434782608695</v>
      </c>
      <c r="K66" s="157">
        <f t="shared" si="67"/>
        <v>-22.727272727272727</v>
      </c>
      <c r="L66" s="157"/>
      <c r="M66" s="157"/>
      <c r="N66" s="157">
        <f t="shared" si="67"/>
        <v>0</v>
      </c>
      <c r="O66" s="157">
        <f t="shared" si="67"/>
        <v>0</v>
      </c>
      <c r="P66" s="158">
        <f t="shared" si="9"/>
        <v>46.85770750988142</v>
      </c>
      <c r="Q66" s="159">
        <f t="shared" si="12"/>
        <v>275.14300000000003</v>
      </c>
      <c r="R66" s="160">
        <v>25.143</v>
      </c>
      <c r="S66" s="165">
        <v>250</v>
      </c>
      <c r="T66" s="166"/>
      <c r="U66" s="166"/>
      <c r="V66" s="161"/>
      <c r="W66" s="151">
        <f t="shared" si="10"/>
        <v>4</v>
      </c>
      <c r="X66" s="73"/>
      <c r="Y66" s="74"/>
      <c r="Z66" s="68" t="str">
        <f t="shared" si="16"/>
        <v>温兔</v>
      </c>
    </row>
    <row r="67" spans="1:26" ht="11.25" customHeight="1">
      <c r="A67" s="144" t="s">
        <v>32</v>
      </c>
      <c r="B67" s="99" t="s">
        <v>206</v>
      </c>
      <c r="C67" s="168">
        <f t="shared" si="41"/>
        <v>260.00914241796846</v>
      </c>
      <c r="D67" s="71">
        <f aca="true" t="shared" si="68" ref="D67:O67">D13</f>
        <v>0</v>
      </c>
      <c r="E67" s="72">
        <f t="shared" si="68"/>
        <v>0</v>
      </c>
      <c r="F67" s="72">
        <f t="shared" si="68"/>
        <v>0</v>
      </c>
      <c r="G67" s="72">
        <f t="shared" si="68"/>
        <v>0</v>
      </c>
      <c r="H67" s="72">
        <f t="shared" si="68"/>
        <v>0</v>
      </c>
      <c r="I67" s="72">
        <f t="shared" si="68"/>
        <v>0</v>
      </c>
      <c r="J67" s="157">
        <f t="shared" si="68"/>
        <v>-24.130434782608695</v>
      </c>
      <c r="K67" s="157">
        <f t="shared" si="68"/>
        <v>-22.727272727272727</v>
      </c>
      <c r="L67" s="157">
        <f t="shared" si="68"/>
        <v>-25.753968253968253</v>
      </c>
      <c r="M67" s="157">
        <f t="shared" si="68"/>
        <v>-23.81818181818182</v>
      </c>
      <c r="N67" s="157">
        <f t="shared" si="68"/>
        <v>0</v>
      </c>
      <c r="O67" s="157">
        <f t="shared" si="68"/>
        <v>0</v>
      </c>
      <c r="P67" s="158">
        <f t="shared" si="9"/>
        <v>96.4298575820315</v>
      </c>
      <c r="Q67" s="159">
        <f t="shared" si="12"/>
        <v>356.43899999999996</v>
      </c>
      <c r="R67" s="160">
        <v>-193.561</v>
      </c>
      <c r="S67" s="165">
        <v>550</v>
      </c>
      <c r="T67" s="166"/>
      <c r="U67" s="166"/>
      <c r="V67" s="161"/>
      <c r="W67" s="151">
        <f t="shared" si="10"/>
        <v>6</v>
      </c>
      <c r="X67" s="73"/>
      <c r="Y67" s="74"/>
      <c r="Z67" s="68" t="str">
        <f t="shared" si="16"/>
        <v>野兽</v>
      </c>
    </row>
    <row r="68" spans="1:26" ht="11.25" customHeight="1">
      <c r="A68" s="144" t="s">
        <v>33</v>
      </c>
      <c r="B68" s="99" t="s">
        <v>207</v>
      </c>
      <c r="C68" s="168">
        <f t="shared" si="41"/>
        <v>77.14872727272729</v>
      </c>
      <c r="D68" s="71">
        <f aca="true" t="shared" si="69" ref="D68:O68">D13</f>
        <v>0</v>
      </c>
      <c r="E68" s="72">
        <f t="shared" si="69"/>
        <v>0</v>
      </c>
      <c r="F68" s="72">
        <f t="shared" si="69"/>
        <v>0</v>
      </c>
      <c r="G68" s="72">
        <f t="shared" si="69"/>
        <v>0</v>
      </c>
      <c r="H68" s="72">
        <f t="shared" si="69"/>
        <v>0</v>
      </c>
      <c r="I68" s="72">
        <f t="shared" si="69"/>
        <v>0</v>
      </c>
      <c r="J68" s="157"/>
      <c r="K68" s="157">
        <f t="shared" si="69"/>
        <v>-22.727272727272727</v>
      </c>
      <c r="L68" s="157"/>
      <c r="M68" s="157"/>
      <c r="N68" s="157">
        <f t="shared" si="69"/>
        <v>0</v>
      </c>
      <c r="O68" s="157">
        <f t="shared" si="69"/>
        <v>0</v>
      </c>
      <c r="P68" s="158">
        <f t="shared" si="9"/>
        <v>22.727272727272727</v>
      </c>
      <c r="Q68" s="159">
        <f t="shared" si="12"/>
        <v>99.876</v>
      </c>
      <c r="R68" s="160">
        <v>99.876</v>
      </c>
      <c r="S68" s="165"/>
      <c r="T68" s="166"/>
      <c r="U68" s="166"/>
      <c r="V68" s="161"/>
      <c r="W68" s="151">
        <f t="shared" si="10"/>
        <v>3</v>
      </c>
      <c r="X68" s="73"/>
      <c r="Y68" s="74"/>
      <c r="Z68" s="68" t="str">
        <f t="shared" si="16"/>
        <v>李东</v>
      </c>
    </row>
    <row r="69" spans="1:26" ht="11.25" customHeight="1">
      <c r="A69" s="144" t="s">
        <v>34</v>
      </c>
      <c r="B69" s="99" t="s">
        <v>208</v>
      </c>
      <c r="C69" s="168">
        <f t="shared" si="41"/>
        <v>690.5470317460317</v>
      </c>
      <c r="D69" s="71">
        <f aca="true" t="shared" si="70" ref="D69:O69">D13</f>
        <v>0</v>
      </c>
      <c r="E69" s="72">
        <f t="shared" si="70"/>
        <v>0</v>
      </c>
      <c r="F69" s="72">
        <f t="shared" si="70"/>
        <v>0</v>
      </c>
      <c r="G69" s="72">
        <f t="shared" si="70"/>
        <v>0</v>
      </c>
      <c r="H69" s="72">
        <f t="shared" si="70"/>
        <v>0</v>
      </c>
      <c r="I69" s="72">
        <f t="shared" si="70"/>
        <v>0</v>
      </c>
      <c r="J69" s="157"/>
      <c r="K69" s="157"/>
      <c r="L69" s="157">
        <f t="shared" si="70"/>
        <v>-25.753968253968253</v>
      </c>
      <c r="M69" s="157"/>
      <c r="N69" s="157">
        <f t="shared" si="70"/>
        <v>0</v>
      </c>
      <c r="O69" s="157">
        <f t="shared" si="70"/>
        <v>0</v>
      </c>
      <c r="P69" s="158">
        <f t="shared" si="9"/>
        <v>25.753968253968253</v>
      </c>
      <c r="Q69" s="159">
        <f t="shared" si="12"/>
        <v>716.301</v>
      </c>
      <c r="R69" s="160">
        <v>116.301</v>
      </c>
      <c r="S69" s="165">
        <v>600</v>
      </c>
      <c r="T69" s="166"/>
      <c r="U69" s="166"/>
      <c r="V69" s="161"/>
      <c r="W69" s="151">
        <f t="shared" si="10"/>
        <v>3</v>
      </c>
      <c r="X69" s="73"/>
      <c r="Y69" s="74"/>
      <c r="Z69" s="68" t="str">
        <f t="shared" si="16"/>
        <v>轮子</v>
      </c>
    </row>
    <row r="70" spans="1:26" ht="11.25" customHeight="1">
      <c r="A70" s="144" t="s">
        <v>35</v>
      </c>
      <c r="B70" s="99" t="s">
        <v>209</v>
      </c>
      <c r="C70" s="168">
        <f t="shared" si="41"/>
        <v>171.183</v>
      </c>
      <c r="D70" s="71">
        <f aca="true" t="shared" si="71" ref="D70:O70">D13</f>
        <v>0</v>
      </c>
      <c r="E70" s="72">
        <f t="shared" si="71"/>
        <v>0</v>
      </c>
      <c r="F70" s="72">
        <f t="shared" si="71"/>
        <v>0</v>
      </c>
      <c r="G70" s="72">
        <f t="shared" si="71"/>
        <v>0</v>
      </c>
      <c r="H70" s="72">
        <f t="shared" si="71"/>
        <v>0</v>
      </c>
      <c r="I70" s="72">
        <f t="shared" si="71"/>
        <v>0</v>
      </c>
      <c r="J70" s="157"/>
      <c r="K70" s="157"/>
      <c r="L70" s="157"/>
      <c r="M70" s="157"/>
      <c r="N70" s="157">
        <f t="shared" si="71"/>
        <v>0</v>
      </c>
      <c r="O70" s="157">
        <f t="shared" si="71"/>
        <v>0</v>
      </c>
      <c r="P70" s="158">
        <f t="shared" si="9"/>
        <v>0</v>
      </c>
      <c r="Q70" s="159">
        <f t="shared" si="12"/>
        <v>171.183</v>
      </c>
      <c r="R70" s="160">
        <v>171.183</v>
      </c>
      <c r="S70" s="165"/>
      <c r="T70" s="166"/>
      <c r="U70" s="166"/>
      <c r="V70" s="161"/>
      <c r="W70" s="151">
        <f t="shared" si="10"/>
        <v>2</v>
      </c>
      <c r="X70" s="73"/>
      <c r="Y70" s="74"/>
      <c r="Z70" s="68" t="str">
        <f t="shared" si="16"/>
        <v>中月</v>
      </c>
    </row>
    <row r="71" spans="1:26" ht="11.25" customHeight="1">
      <c r="A71" s="144" t="s">
        <v>36</v>
      </c>
      <c r="B71" s="99" t="s">
        <v>210</v>
      </c>
      <c r="C71" s="168">
        <f t="shared" si="41"/>
        <v>238.889</v>
      </c>
      <c r="D71" s="71">
        <f aca="true" t="shared" si="72" ref="D71:O71">D13</f>
        <v>0</v>
      </c>
      <c r="E71" s="72">
        <f t="shared" si="72"/>
        <v>0</v>
      </c>
      <c r="F71" s="72">
        <f t="shared" si="72"/>
        <v>0</v>
      </c>
      <c r="G71" s="72">
        <f t="shared" si="72"/>
        <v>0</v>
      </c>
      <c r="H71" s="72">
        <f t="shared" si="72"/>
        <v>0</v>
      </c>
      <c r="I71" s="72">
        <f t="shared" si="72"/>
        <v>0</v>
      </c>
      <c r="J71" s="157"/>
      <c r="K71" s="157"/>
      <c r="L71" s="157"/>
      <c r="M71" s="157"/>
      <c r="N71" s="157">
        <f t="shared" si="72"/>
        <v>0</v>
      </c>
      <c r="O71" s="157">
        <f t="shared" si="72"/>
        <v>0</v>
      </c>
      <c r="P71" s="158">
        <f t="shared" si="9"/>
        <v>0</v>
      </c>
      <c r="Q71" s="159">
        <f t="shared" si="12"/>
        <v>238.889</v>
      </c>
      <c r="R71" s="160">
        <v>18.889</v>
      </c>
      <c r="S71" s="165">
        <v>220</v>
      </c>
      <c r="T71" s="166"/>
      <c r="U71" s="166"/>
      <c r="V71" s="161"/>
      <c r="W71" s="151">
        <f t="shared" si="10"/>
        <v>2</v>
      </c>
      <c r="X71" s="73"/>
      <c r="Y71" s="74"/>
      <c r="Z71" s="68" t="str">
        <f t="shared" si="16"/>
        <v>刘绍东</v>
      </c>
    </row>
    <row r="72" spans="1:26" ht="11.25" customHeight="1">
      <c r="A72" s="144" t="s">
        <v>37</v>
      </c>
      <c r="B72" s="99" t="s">
        <v>211</v>
      </c>
      <c r="C72" s="168">
        <f t="shared" si="41"/>
        <v>35.749</v>
      </c>
      <c r="D72" s="71">
        <f aca="true" t="shared" si="73" ref="D72:O72">D13</f>
        <v>0</v>
      </c>
      <c r="E72" s="72">
        <f t="shared" si="73"/>
        <v>0</v>
      </c>
      <c r="F72" s="72">
        <f t="shared" si="73"/>
        <v>0</v>
      </c>
      <c r="G72" s="72">
        <f t="shared" si="73"/>
        <v>0</v>
      </c>
      <c r="H72" s="72">
        <f t="shared" si="73"/>
        <v>0</v>
      </c>
      <c r="I72" s="72">
        <f t="shared" si="73"/>
        <v>0</v>
      </c>
      <c r="J72" s="157"/>
      <c r="K72" s="157"/>
      <c r="L72" s="157"/>
      <c r="M72" s="157"/>
      <c r="N72" s="157">
        <f t="shared" si="73"/>
        <v>0</v>
      </c>
      <c r="O72" s="157">
        <f t="shared" si="73"/>
        <v>0</v>
      </c>
      <c r="P72" s="158">
        <f t="shared" si="9"/>
        <v>0</v>
      </c>
      <c r="Q72" s="159">
        <f t="shared" si="12"/>
        <v>35.749</v>
      </c>
      <c r="R72" s="160">
        <v>35.749</v>
      </c>
      <c r="S72" s="165"/>
      <c r="T72" s="166"/>
      <c r="U72" s="166"/>
      <c r="V72" s="161"/>
      <c r="W72" s="151">
        <f t="shared" si="10"/>
        <v>2</v>
      </c>
      <c r="X72" s="73"/>
      <c r="Y72" s="74"/>
      <c r="Z72" s="68" t="str">
        <f t="shared" si="16"/>
        <v>地主</v>
      </c>
    </row>
    <row r="73" spans="1:26" ht="11.25" customHeight="1">
      <c r="A73" s="144" t="s">
        <v>38</v>
      </c>
      <c r="B73" s="99" t="s">
        <v>212</v>
      </c>
      <c r="C73" s="168">
        <f t="shared" si="41"/>
        <v>11.781727272727274</v>
      </c>
      <c r="D73" s="71">
        <f aca="true" t="shared" si="74" ref="D73:O73">D13</f>
        <v>0</v>
      </c>
      <c r="E73" s="72">
        <f t="shared" si="74"/>
        <v>0</v>
      </c>
      <c r="F73" s="72">
        <f t="shared" si="74"/>
        <v>0</v>
      </c>
      <c r="G73" s="72">
        <f t="shared" si="74"/>
        <v>0</v>
      </c>
      <c r="H73" s="72">
        <f t="shared" si="74"/>
        <v>0</v>
      </c>
      <c r="I73" s="72">
        <f t="shared" si="74"/>
        <v>0</v>
      </c>
      <c r="J73" s="157"/>
      <c r="K73" s="157">
        <f t="shared" si="74"/>
        <v>-22.727272727272727</v>
      </c>
      <c r="L73" s="157"/>
      <c r="M73" s="157"/>
      <c r="N73" s="157">
        <f t="shared" si="74"/>
        <v>0</v>
      </c>
      <c r="O73" s="157">
        <f t="shared" si="74"/>
        <v>0</v>
      </c>
      <c r="P73" s="158">
        <f t="shared" si="9"/>
        <v>22.727272727272727</v>
      </c>
      <c r="Q73" s="159">
        <f t="shared" si="12"/>
        <v>34.509</v>
      </c>
      <c r="R73" s="160">
        <v>34.509</v>
      </c>
      <c r="S73" s="165"/>
      <c r="T73" s="166"/>
      <c r="U73" s="166"/>
      <c r="V73" s="161"/>
      <c r="W73" s="151">
        <f t="shared" si="10"/>
        <v>3</v>
      </c>
      <c r="X73" s="73"/>
      <c r="Y73" s="74"/>
      <c r="Z73" s="68" t="str">
        <f t="shared" si="16"/>
        <v>松鼠</v>
      </c>
    </row>
    <row r="74" spans="1:26" ht="11.25" customHeight="1">
      <c r="A74" s="144" t="s">
        <v>39</v>
      </c>
      <c r="B74" s="99" t="s">
        <v>213</v>
      </c>
      <c r="C74" s="168">
        <f t="shared" si="41"/>
        <v>39.978</v>
      </c>
      <c r="D74" s="71">
        <f aca="true" t="shared" si="75" ref="D74:O74">D13</f>
        <v>0</v>
      </c>
      <c r="E74" s="72">
        <f t="shared" si="75"/>
        <v>0</v>
      </c>
      <c r="F74" s="72">
        <f t="shared" si="75"/>
        <v>0</v>
      </c>
      <c r="G74" s="72">
        <f t="shared" si="75"/>
        <v>0</v>
      </c>
      <c r="H74" s="72">
        <f t="shared" si="75"/>
        <v>0</v>
      </c>
      <c r="I74" s="72">
        <f t="shared" si="75"/>
        <v>0</v>
      </c>
      <c r="J74" s="157"/>
      <c r="K74" s="157"/>
      <c r="L74" s="157"/>
      <c r="M74" s="157"/>
      <c r="N74" s="157">
        <f t="shared" si="75"/>
        <v>0</v>
      </c>
      <c r="O74" s="157">
        <f t="shared" si="75"/>
        <v>0</v>
      </c>
      <c r="P74" s="158">
        <f t="shared" si="9"/>
        <v>0</v>
      </c>
      <c r="Q74" s="159">
        <f t="shared" si="12"/>
        <v>39.978</v>
      </c>
      <c r="R74" s="160">
        <v>39.978</v>
      </c>
      <c r="S74" s="165"/>
      <c r="T74" s="166"/>
      <c r="U74" s="166"/>
      <c r="V74" s="161"/>
      <c r="W74" s="151">
        <f t="shared" si="10"/>
        <v>2</v>
      </c>
      <c r="X74" s="73"/>
      <c r="Y74" s="74"/>
      <c r="Z74" s="68" t="str">
        <f t="shared" si="16"/>
        <v>伊萨罗</v>
      </c>
    </row>
    <row r="75" spans="1:26" ht="11.25" customHeight="1">
      <c r="A75" s="144" t="s">
        <v>40</v>
      </c>
      <c r="B75" s="99" t="s">
        <v>214</v>
      </c>
      <c r="C75" s="168">
        <f t="shared" si="41"/>
        <v>-48.367</v>
      </c>
      <c r="D75" s="71">
        <f aca="true" t="shared" si="76" ref="D75:O75">D13</f>
        <v>0</v>
      </c>
      <c r="E75" s="72">
        <f t="shared" si="76"/>
        <v>0</v>
      </c>
      <c r="F75" s="72">
        <f t="shared" si="76"/>
        <v>0</v>
      </c>
      <c r="G75" s="72">
        <f t="shared" si="76"/>
        <v>0</v>
      </c>
      <c r="H75" s="72">
        <f t="shared" si="76"/>
        <v>0</v>
      </c>
      <c r="I75" s="72">
        <f t="shared" si="76"/>
        <v>0</v>
      </c>
      <c r="J75" s="157"/>
      <c r="K75" s="157"/>
      <c r="L75" s="157"/>
      <c r="M75" s="157"/>
      <c r="N75" s="157">
        <f t="shared" si="76"/>
        <v>0</v>
      </c>
      <c r="O75" s="157">
        <f t="shared" si="76"/>
        <v>0</v>
      </c>
      <c r="P75" s="158">
        <f t="shared" si="9"/>
        <v>0</v>
      </c>
      <c r="Q75" s="159">
        <f t="shared" si="12"/>
        <v>-48.367</v>
      </c>
      <c r="R75" s="160">
        <v>-48.367</v>
      </c>
      <c r="S75" s="165"/>
      <c r="T75" s="166"/>
      <c r="U75" s="166"/>
      <c r="V75" s="161"/>
      <c r="W75" s="151">
        <f t="shared" si="10"/>
        <v>2</v>
      </c>
      <c r="X75" s="73"/>
      <c r="Y75" s="74"/>
      <c r="Z75" s="68" t="str">
        <f t="shared" si="16"/>
        <v>雪豹</v>
      </c>
    </row>
    <row r="76" spans="1:26" ht="11.25" customHeight="1">
      <c r="A76" s="144" t="s">
        <v>41</v>
      </c>
      <c r="B76" s="99" t="s">
        <v>215</v>
      </c>
      <c r="C76" s="168">
        <f t="shared" si="41"/>
        <v>440.78656521739134</v>
      </c>
      <c r="D76" s="71">
        <f aca="true" t="shared" si="77" ref="D76:O76">D13</f>
        <v>0</v>
      </c>
      <c r="E76" s="72">
        <f t="shared" si="77"/>
        <v>0</v>
      </c>
      <c r="F76" s="72">
        <f t="shared" si="77"/>
        <v>0</v>
      </c>
      <c r="G76" s="72">
        <f t="shared" si="77"/>
        <v>0</v>
      </c>
      <c r="H76" s="72">
        <f t="shared" si="77"/>
        <v>0</v>
      </c>
      <c r="I76" s="72">
        <f t="shared" si="77"/>
        <v>0</v>
      </c>
      <c r="J76" s="157">
        <f t="shared" si="77"/>
        <v>-24.130434782608695</v>
      </c>
      <c r="K76" s="157"/>
      <c r="L76" s="157"/>
      <c r="M76" s="157"/>
      <c r="N76" s="157">
        <f t="shared" si="77"/>
        <v>0</v>
      </c>
      <c r="O76" s="157">
        <f t="shared" si="77"/>
        <v>0</v>
      </c>
      <c r="P76" s="158">
        <f t="shared" si="9"/>
        <v>24.130434782608695</v>
      </c>
      <c r="Q76" s="159">
        <f t="shared" si="12"/>
        <v>464.91700000000003</v>
      </c>
      <c r="R76" s="160">
        <v>164.917</v>
      </c>
      <c r="S76" s="165">
        <v>300</v>
      </c>
      <c r="T76" s="166"/>
      <c r="U76" s="166"/>
      <c r="V76" s="161"/>
      <c r="W76" s="151">
        <f t="shared" si="10"/>
        <v>3</v>
      </c>
      <c r="X76" s="73"/>
      <c r="Y76" s="74"/>
      <c r="Z76" s="68" t="str">
        <f t="shared" si="16"/>
        <v>米兰</v>
      </c>
    </row>
    <row r="77" spans="1:26" ht="11.25" customHeight="1">
      <c r="A77" s="144" t="s">
        <v>42</v>
      </c>
      <c r="B77" s="99" t="s">
        <v>216</v>
      </c>
      <c r="C77" s="168">
        <f t="shared" si="41"/>
        <v>2992.326142417968</v>
      </c>
      <c r="D77" s="71">
        <f aca="true" t="shared" si="78" ref="D77:O77">D13</f>
        <v>0</v>
      </c>
      <c r="E77" s="72">
        <f t="shared" si="78"/>
        <v>0</v>
      </c>
      <c r="F77" s="72">
        <f t="shared" si="78"/>
        <v>0</v>
      </c>
      <c r="G77" s="72">
        <f t="shared" si="78"/>
        <v>0</v>
      </c>
      <c r="H77" s="72">
        <f t="shared" si="78"/>
        <v>0</v>
      </c>
      <c r="I77" s="72">
        <f t="shared" si="78"/>
        <v>0</v>
      </c>
      <c r="J77" s="157">
        <f t="shared" si="78"/>
        <v>-24.130434782608695</v>
      </c>
      <c r="K77" s="157">
        <f t="shared" si="78"/>
        <v>-22.727272727272727</v>
      </c>
      <c r="L77" s="157">
        <f t="shared" si="78"/>
        <v>-25.753968253968253</v>
      </c>
      <c r="M77" s="157">
        <f t="shared" si="78"/>
        <v>-23.81818181818182</v>
      </c>
      <c r="N77" s="157">
        <f t="shared" si="78"/>
        <v>0</v>
      </c>
      <c r="O77" s="157">
        <f t="shared" si="78"/>
        <v>0</v>
      </c>
      <c r="P77" s="158">
        <f t="shared" si="9"/>
        <v>96.4298575820315</v>
      </c>
      <c r="Q77" s="159">
        <f t="shared" si="12"/>
        <v>3088.756</v>
      </c>
      <c r="R77" s="160">
        <v>88.756</v>
      </c>
      <c r="S77" s="165">
        <v>3000</v>
      </c>
      <c r="T77" s="166"/>
      <c r="U77" s="166"/>
      <c r="V77" s="161"/>
      <c r="W77" s="151">
        <f t="shared" si="10"/>
        <v>6</v>
      </c>
      <c r="X77" s="73"/>
      <c r="Y77" s="74"/>
      <c r="Z77" s="68" t="str">
        <f t="shared" si="16"/>
        <v>蔚蓝</v>
      </c>
    </row>
    <row r="78" spans="1:26" ht="11.25" customHeight="1">
      <c r="A78" s="144" t="s">
        <v>43</v>
      </c>
      <c r="B78" s="99" t="s">
        <v>217</v>
      </c>
      <c r="C78" s="168">
        <f t="shared" si="41"/>
        <v>-61.862</v>
      </c>
      <c r="D78" s="71">
        <f aca="true" t="shared" si="79" ref="D78:O78">D13</f>
        <v>0</v>
      </c>
      <c r="E78" s="72">
        <f t="shared" si="79"/>
        <v>0</v>
      </c>
      <c r="F78" s="72">
        <f t="shared" si="79"/>
        <v>0</v>
      </c>
      <c r="G78" s="72">
        <f t="shared" si="79"/>
        <v>0</v>
      </c>
      <c r="H78" s="72">
        <f t="shared" si="79"/>
        <v>0</v>
      </c>
      <c r="I78" s="72">
        <f t="shared" si="79"/>
        <v>0</v>
      </c>
      <c r="J78" s="157"/>
      <c r="K78" s="157"/>
      <c r="L78" s="157"/>
      <c r="M78" s="157"/>
      <c r="N78" s="157">
        <f t="shared" si="79"/>
        <v>0</v>
      </c>
      <c r="O78" s="157">
        <f t="shared" si="79"/>
        <v>0</v>
      </c>
      <c r="P78" s="158">
        <f t="shared" si="9"/>
        <v>0</v>
      </c>
      <c r="Q78" s="159">
        <f t="shared" si="12"/>
        <v>-61.862</v>
      </c>
      <c r="R78" s="160">
        <v>-61.862</v>
      </c>
      <c r="S78" s="165"/>
      <c r="T78" s="166"/>
      <c r="U78" s="166"/>
      <c r="V78" s="161"/>
      <c r="W78" s="151">
        <f t="shared" si="10"/>
        <v>2</v>
      </c>
      <c r="X78" s="73"/>
      <c r="Y78" s="74"/>
      <c r="Z78" s="68" t="str">
        <f t="shared" si="16"/>
        <v>烧开水</v>
      </c>
    </row>
    <row r="79" spans="1:26" ht="11.25" customHeight="1">
      <c r="A79" s="144" t="s">
        <v>44</v>
      </c>
      <c r="B79" s="99" t="s">
        <v>246</v>
      </c>
      <c r="C79" s="168">
        <f t="shared" si="41"/>
        <v>117.778</v>
      </c>
      <c r="D79" s="71">
        <f aca="true" t="shared" si="80" ref="D79:O79">D13</f>
        <v>0</v>
      </c>
      <c r="E79" s="72">
        <f t="shared" si="80"/>
        <v>0</v>
      </c>
      <c r="F79" s="72">
        <f t="shared" si="80"/>
        <v>0</v>
      </c>
      <c r="G79" s="72">
        <f t="shared" si="80"/>
        <v>0</v>
      </c>
      <c r="H79" s="72">
        <f t="shared" si="80"/>
        <v>0</v>
      </c>
      <c r="I79" s="72">
        <f t="shared" si="80"/>
        <v>0</v>
      </c>
      <c r="J79" s="157"/>
      <c r="K79" s="157"/>
      <c r="L79" s="157"/>
      <c r="M79" s="157"/>
      <c r="N79" s="157">
        <f t="shared" si="80"/>
        <v>0</v>
      </c>
      <c r="O79" s="157">
        <f t="shared" si="80"/>
        <v>0</v>
      </c>
      <c r="P79" s="158">
        <f aca="true" t="shared" si="81" ref="P79:P93">-SUM(D79:O79)</f>
        <v>0</v>
      </c>
      <c r="Q79" s="159">
        <f t="shared" si="12"/>
        <v>117.778</v>
      </c>
      <c r="R79" s="160">
        <v>-82.222</v>
      </c>
      <c r="S79" s="165">
        <v>200</v>
      </c>
      <c r="T79" s="166"/>
      <c r="U79" s="166"/>
      <c r="V79" s="161"/>
      <c r="W79" s="151">
        <f aca="true" t="shared" si="82" ref="W79:W93">COUNT(J79:O79)</f>
        <v>2</v>
      </c>
      <c r="X79" s="73"/>
      <c r="Y79" s="74"/>
      <c r="Z79" s="68" t="str">
        <f aca="true" t="shared" si="83" ref="Z79:Z93">B79</f>
        <v>无锈</v>
      </c>
    </row>
    <row r="80" spans="1:26" ht="11.25" customHeight="1">
      <c r="A80" s="144" t="s">
        <v>45</v>
      </c>
      <c r="B80" s="99" t="s">
        <v>247</v>
      </c>
      <c r="C80" s="168">
        <f t="shared" si="41"/>
        <v>36.85</v>
      </c>
      <c r="D80" s="71">
        <f aca="true" t="shared" si="84" ref="D80:O80">D13</f>
        <v>0</v>
      </c>
      <c r="E80" s="72">
        <f t="shared" si="84"/>
        <v>0</v>
      </c>
      <c r="F80" s="72">
        <f t="shared" si="84"/>
        <v>0</v>
      </c>
      <c r="G80" s="72">
        <f t="shared" si="84"/>
        <v>0</v>
      </c>
      <c r="H80" s="72">
        <f t="shared" si="84"/>
        <v>0</v>
      </c>
      <c r="I80" s="72">
        <f t="shared" si="84"/>
        <v>0</v>
      </c>
      <c r="J80" s="157"/>
      <c r="K80" s="157"/>
      <c r="L80" s="157"/>
      <c r="M80" s="157"/>
      <c r="N80" s="157">
        <f t="shared" si="84"/>
        <v>0</v>
      </c>
      <c r="O80" s="157">
        <f t="shared" si="84"/>
        <v>0</v>
      </c>
      <c r="P80" s="158">
        <f t="shared" si="81"/>
        <v>0</v>
      </c>
      <c r="Q80" s="159">
        <f aca="true" t="shared" si="85" ref="Q80:Q93">SUM(R80:V80)</f>
        <v>36.85</v>
      </c>
      <c r="R80" s="160">
        <v>16.85</v>
      </c>
      <c r="S80" s="165">
        <v>20</v>
      </c>
      <c r="T80" s="166"/>
      <c r="U80" s="166"/>
      <c r="V80" s="161"/>
      <c r="W80" s="151">
        <f t="shared" si="82"/>
        <v>2</v>
      </c>
      <c r="X80" s="73"/>
      <c r="Y80" s="74"/>
      <c r="Z80" s="68" t="e">
        <f>#REF!</f>
        <v>#REF!</v>
      </c>
    </row>
    <row r="81" spans="1:26" ht="11.25" customHeight="1">
      <c r="A81" s="144" t="s">
        <v>46</v>
      </c>
      <c r="B81" s="99" t="s">
        <v>304</v>
      </c>
      <c r="C81" s="168">
        <f t="shared" si="41"/>
        <v>-50.01227272727273</v>
      </c>
      <c r="D81" s="71">
        <f aca="true" t="shared" si="86" ref="D81:O81">D13</f>
        <v>0</v>
      </c>
      <c r="E81" s="72">
        <f t="shared" si="86"/>
        <v>0</v>
      </c>
      <c r="F81" s="72">
        <f t="shared" si="86"/>
        <v>0</v>
      </c>
      <c r="G81" s="72">
        <f t="shared" si="86"/>
        <v>0</v>
      </c>
      <c r="H81" s="72">
        <f t="shared" si="86"/>
        <v>0</v>
      </c>
      <c r="I81" s="72">
        <f t="shared" si="86"/>
        <v>0</v>
      </c>
      <c r="J81" s="157"/>
      <c r="K81" s="157">
        <f t="shared" si="86"/>
        <v>-22.727272727272727</v>
      </c>
      <c r="L81" s="157"/>
      <c r="M81" s="157"/>
      <c r="N81" s="157">
        <f t="shared" si="86"/>
        <v>0</v>
      </c>
      <c r="O81" s="157">
        <f t="shared" si="86"/>
        <v>0</v>
      </c>
      <c r="P81" s="158">
        <f t="shared" si="81"/>
        <v>22.727272727272727</v>
      </c>
      <c r="Q81" s="159">
        <f t="shared" si="85"/>
        <v>-27.285</v>
      </c>
      <c r="R81" s="160">
        <v>-27.285</v>
      </c>
      <c r="S81" s="165"/>
      <c r="T81" s="166"/>
      <c r="U81" s="166"/>
      <c r="V81" s="161"/>
      <c r="W81" s="151">
        <f t="shared" si="82"/>
        <v>3</v>
      </c>
      <c r="X81" s="73"/>
      <c r="Y81" s="74"/>
      <c r="Z81" s="68" t="str">
        <f t="shared" si="83"/>
        <v>刘勇</v>
      </c>
    </row>
    <row r="82" spans="1:26" ht="11.25" customHeight="1">
      <c r="A82" s="144" t="s">
        <v>47</v>
      </c>
      <c r="B82" s="99" t="s">
        <v>309</v>
      </c>
      <c r="C82" s="168">
        <f t="shared" si="41"/>
        <v>123.588</v>
      </c>
      <c r="D82" s="71">
        <f aca="true" t="shared" si="87" ref="D82:O82">D13</f>
        <v>0</v>
      </c>
      <c r="E82" s="72">
        <f t="shared" si="87"/>
        <v>0</v>
      </c>
      <c r="F82" s="72">
        <f t="shared" si="87"/>
        <v>0</v>
      </c>
      <c r="G82" s="72">
        <f t="shared" si="87"/>
        <v>0</v>
      </c>
      <c r="H82" s="72">
        <f t="shared" si="87"/>
        <v>0</v>
      </c>
      <c r="I82" s="72">
        <f t="shared" si="87"/>
        <v>0</v>
      </c>
      <c r="J82" s="157"/>
      <c r="K82" s="157"/>
      <c r="L82" s="157"/>
      <c r="M82" s="157"/>
      <c r="N82" s="157">
        <f t="shared" si="87"/>
        <v>0</v>
      </c>
      <c r="O82" s="157">
        <f t="shared" si="87"/>
        <v>0</v>
      </c>
      <c r="P82" s="158">
        <f t="shared" si="81"/>
        <v>0</v>
      </c>
      <c r="Q82" s="159">
        <f t="shared" si="85"/>
        <v>123.588</v>
      </c>
      <c r="R82" s="160">
        <v>-76.412</v>
      </c>
      <c r="S82" s="165">
        <v>200</v>
      </c>
      <c r="T82" s="166"/>
      <c r="U82" s="166"/>
      <c r="V82" s="161"/>
      <c r="W82" s="151">
        <f t="shared" si="82"/>
        <v>2</v>
      </c>
      <c r="X82" s="73"/>
      <c r="Y82" s="74"/>
      <c r="Z82" s="68" t="str">
        <f t="shared" si="83"/>
        <v>小米</v>
      </c>
    </row>
    <row r="83" spans="1:26" ht="11.25" customHeight="1">
      <c r="A83" s="144" t="s">
        <v>48</v>
      </c>
      <c r="B83" s="99" t="s">
        <v>334</v>
      </c>
      <c r="C83" s="168">
        <f t="shared" si="41"/>
        <v>94.43981818181817</v>
      </c>
      <c r="D83" s="71">
        <f aca="true" t="shared" si="88" ref="D83:O83">D13</f>
        <v>0</v>
      </c>
      <c r="E83" s="72">
        <f t="shared" si="88"/>
        <v>0</v>
      </c>
      <c r="F83" s="72">
        <f t="shared" si="88"/>
        <v>0</v>
      </c>
      <c r="G83" s="72">
        <f t="shared" si="88"/>
        <v>0</v>
      </c>
      <c r="H83" s="72">
        <f t="shared" si="88"/>
        <v>0</v>
      </c>
      <c r="I83" s="72">
        <f t="shared" si="88"/>
        <v>0</v>
      </c>
      <c r="J83" s="157"/>
      <c r="K83" s="157"/>
      <c r="L83" s="157"/>
      <c r="M83" s="157">
        <f t="shared" si="88"/>
        <v>-23.81818181818182</v>
      </c>
      <c r="N83" s="157">
        <f t="shared" si="88"/>
        <v>0</v>
      </c>
      <c r="O83" s="157">
        <f t="shared" si="88"/>
        <v>0</v>
      </c>
      <c r="P83" s="158">
        <f t="shared" si="81"/>
        <v>23.81818181818182</v>
      </c>
      <c r="Q83" s="159">
        <f t="shared" si="85"/>
        <v>118.258</v>
      </c>
      <c r="R83" s="160">
        <v>118.258</v>
      </c>
      <c r="S83" s="165"/>
      <c r="T83" s="166"/>
      <c r="U83" s="166"/>
      <c r="V83" s="161"/>
      <c r="W83" s="151">
        <f t="shared" si="82"/>
        <v>3</v>
      </c>
      <c r="X83" s="73"/>
      <c r="Y83" s="74"/>
      <c r="Z83" s="68" t="str">
        <f t="shared" si="83"/>
        <v>艾喜</v>
      </c>
    </row>
    <row r="84" spans="1:26" ht="11.25" customHeight="1">
      <c r="A84" s="144" t="s">
        <v>49</v>
      </c>
      <c r="B84" s="98"/>
      <c r="C84" s="168">
        <f t="shared" si="41"/>
        <v>0</v>
      </c>
      <c r="D84" s="71">
        <f aca="true" t="shared" si="89" ref="D84:O84">D13</f>
        <v>0</v>
      </c>
      <c r="E84" s="72">
        <f t="shared" si="89"/>
        <v>0</v>
      </c>
      <c r="F84" s="72">
        <f t="shared" si="89"/>
        <v>0</v>
      </c>
      <c r="G84" s="72">
        <f t="shared" si="89"/>
        <v>0</v>
      </c>
      <c r="H84" s="72">
        <f t="shared" si="89"/>
        <v>0</v>
      </c>
      <c r="I84" s="72">
        <f t="shared" si="89"/>
        <v>0</v>
      </c>
      <c r="J84" s="157"/>
      <c r="K84" s="157"/>
      <c r="L84" s="157"/>
      <c r="M84" s="157"/>
      <c r="N84" s="157">
        <f t="shared" si="89"/>
        <v>0</v>
      </c>
      <c r="O84" s="157">
        <f t="shared" si="89"/>
        <v>0</v>
      </c>
      <c r="P84" s="158">
        <f t="shared" si="81"/>
        <v>0</v>
      </c>
      <c r="Q84" s="159">
        <f t="shared" si="85"/>
        <v>0</v>
      </c>
      <c r="R84" s="160"/>
      <c r="S84" s="165"/>
      <c r="T84" s="166"/>
      <c r="U84" s="166"/>
      <c r="V84" s="161"/>
      <c r="W84" s="151">
        <f t="shared" si="82"/>
        <v>2</v>
      </c>
      <c r="X84" s="73"/>
      <c r="Y84" s="74"/>
      <c r="Z84" s="68">
        <f t="shared" si="83"/>
        <v>0</v>
      </c>
    </row>
    <row r="85" spans="1:26" ht="11.25" customHeight="1">
      <c r="A85" s="144" t="s">
        <v>50</v>
      </c>
      <c r="B85" s="98"/>
      <c r="C85" s="168">
        <f aca="true" t="shared" si="90" ref="C85:C93">Q85-P85</f>
        <v>0</v>
      </c>
      <c r="D85" s="71">
        <f aca="true" t="shared" si="91" ref="D85:O85">D13</f>
        <v>0</v>
      </c>
      <c r="E85" s="72">
        <f t="shared" si="91"/>
        <v>0</v>
      </c>
      <c r="F85" s="72">
        <f t="shared" si="91"/>
        <v>0</v>
      </c>
      <c r="G85" s="72">
        <f t="shared" si="91"/>
        <v>0</v>
      </c>
      <c r="H85" s="72">
        <f t="shared" si="91"/>
        <v>0</v>
      </c>
      <c r="I85" s="72">
        <f t="shared" si="91"/>
        <v>0</v>
      </c>
      <c r="J85" s="157"/>
      <c r="K85" s="157"/>
      <c r="L85" s="157"/>
      <c r="M85" s="157"/>
      <c r="N85" s="157">
        <f t="shared" si="91"/>
        <v>0</v>
      </c>
      <c r="O85" s="157">
        <f t="shared" si="91"/>
        <v>0</v>
      </c>
      <c r="P85" s="158">
        <f t="shared" si="81"/>
        <v>0</v>
      </c>
      <c r="Q85" s="159">
        <f t="shared" si="85"/>
        <v>0</v>
      </c>
      <c r="R85" s="160"/>
      <c r="S85" s="165"/>
      <c r="T85" s="166"/>
      <c r="U85" s="166"/>
      <c r="V85" s="161"/>
      <c r="W85" s="151">
        <f t="shared" si="82"/>
        <v>2</v>
      </c>
      <c r="X85" s="73"/>
      <c r="Y85" s="74"/>
      <c r="Z85" s="68">
        <f t="shared" si="83"/>
        <v>0</v>
      </c>
    </row>
    <row r="86" spans="1:26" ht="11.25" customHeight="1">
      <c r="A86" s="144" t="s">
        <v>51</v>
      </c>
      <c r="B86" s="98"/>
      <c r="C86" s="168">
        <f t="shared" si="90"/>
        <v>0</v>
      </c>
      <c r="D86" s="71">
        <f aca="true" t="shared" si="92" ref="D86:O86">D13</f>
        <v>0</v>
      </c>
      <c r="E86" s="72">
        <f t="shared" si="92"/>
        <v>0</v>
      </c>
      <c r="F86" s="72">
        <f t="shared" si="92"/>
        <v>0</v>
      </c>
      <c r="G86" s="72">
        <f t="shared" si="92"/>
        <v>0</v>
      </c>
      <c r="H86" s="72">
        <f t="shared" si="92"/>
        <v>0</v>
      </c>
      <c r="I86" s="72">
        <f t="shared" si="92"/>
        <v>0</v>
      </c>
      <c r="J86" s="157"/>
      <c r="K86" s="157"/>
      <c r="L86" s="157"/>
      <c r="M86" s="157"/>
      <c r="N86" s="157">
        <f t="shared" si="92"/>
        <v>0</v>
      </c>
      <c r="O86" s="157">
        <f t="shared" si="92"/>
        <v>0</v>
      </c>
      <c r="P86" s="158">
        <f t="shared" si="81"/>
        <v>0</v>
      </c>
      <c r="Q86" s="159">
        <f t="shared" si="85"/>
        <v>0</v>
      </c>
      <c r="R86" s="160"/>
      <c r="S86" s="165"/>
      <c r="T86" s="166"/>
      <c r="U86" s="166"/>
      <c r="V86" s="161"/>
      <c r="W86" s="151">
        <f t="shared" si="82"/>
        <v>2</v>
      </c>
      <c r="X86" s="73"/>
      <c r="Y86" s="74"/>
      <c r="Z86" s="68">
        <f t="shared" si="83"/>
        <v>0</v>
      </c>
    </row>
    <row r="87" spans="1:26" ht="11.25" customHeight="1">
      <c r="A87" s="144" t="s">
        <v>52</v>
      </c>
      <c r="B87" s="98"/>
      <c r="C87" s="168">
        <f t="shared" si="90"/>
        <v>0</v>
      </c>
      <c r="D87" s="71">
        <f aca="true" t="shared" si="93" ref="D87:O87">D13</f>
        <v>0</v>
      </c>
      <c r="E87" s="72">
        <f t="shared" si="93"/>
        <v>0</v>
      </c>
      <c r="F87" s="72">
        <f t="shared" si="93"/>
        <v>0</v>
      </c>
      <c r="G87" s="72">
        <f t="shared" si="93"/>
        <v>0</v>
      </c>
      <c r="H87" s="72">
        <f t="shared" si="93"/>
        <v>0</v>
      </c>
      <c r="I87" s="72">
        <f t="shared" si="93"/>
        <v>0</v>
      </c>
      <c r="J87" s="157"/>
      <c r="K87" s="157"/>
      <c r="L87" s="157"/>
      <c r="M87" s="157"/>
      <c r="N87" s="157">
        <f t="shared" si="93"/>
        <v>0</v>
      </c>
      <c r="O87" s="157">
        <f t="shared" si="93"/>
        <v>0</v>
      </c>
      <c r="P87" s="158">
        <f t="shared" si="81"/>
        <v>0</v>
      </c>
      <c r="Q87" s="159">
        <f t="shared" si="85"/>
        <v>0</v>
      </c>
      <c r="R87" s="160"/>
      <c r="S87" s="165"/>
      <c r="T87" s="166"/>
      <c r="U87" s="166"/>
      <c r="V87" s="161"/>
      <c r="W87" s="151">
        <f t="shared" si="82"/>
        <v>2</v>
      </c>
      <c r="X87" s="73"/>
      <c r="Y87" s="74"/>
      <c r="Z87" s="68">
        <f t="shared" si="83"/>
        <v>0</v>
      </c>
    </row>
    <row r="88" spans="1:26" ht="11.25" customHeight="1">
      <c r="A88" s="144" t="s">
        <v>53</v>
      </c>
      <c r="B88" s="98"/>
      <c r="C88" s="168">
        <f t="shared" si="90"/>
        <v>0</v>
      </c>
      <c r="D88" s="71">
        <f aca="true" t="shared" si="94" ref="D88:O88">D13</f>
        <v>0</v>
      </c>
      <c r="E88" s="72">
        <f t="shared" si="94"/>
        <v>0</v>
      </c>
      <c r="F88" s="72">
        <f t="shared" si="94"/>
        <v>0</v>
      </c>
      <c r="G88" s="72">
        <f t="shared" si="94"/>
        <v>0</v>
      </c>
      <c r="H88" s="72">
        <f t="shared" si="94"/>
        <v>0</v>
      </c>
      <c r="I88" s="72">
        <f t="shared" si="94"/>
        <v>0</v>
      </c>
      <c r="J88" s="157"/>
      <c r="K88" s="157"/>
      <c r="L88" s="157"/>
      <c r="M88" s="157"/>
      <c r="N88" s="157">
        <f t="shared" si="94"/>
        <v>0</v>
      </c>
      <c r="O88" s="157">
        <f t="shared" si="94"/>
        <v>0</v>
      </c>
      <c r="P88" s="158">
        <f t="shared" si="81"/>
        <v>0</v>
      </c>
      <c r="Q88" s="159">
        <f t="shared" si="85"/>
        <v>0</v>
      </c>
      <c r="R88" s="160"/>
      <c r="S88" s="165"/>
      <c r="T88" s="166"/>
      <c r="U88" s="166"/>
      <c r="V88" s="161"/>
      <c r="W88" s="151">
        <f t="shared" si="82"/>
        <v>2</v>
      </c>
      <c r="X88" s="73"/>
      <c r="Y88" s="74"/>
      <c r="Z88" s="68">
        <f t="shared" si="83"/>
        <v>0</v>
      </c>
    </row>
    <row r="89" spans="1:26" ht="11.25" customHeight="1">
      <c r="A89" s="144" t="s">
        <v>54</v>
      </c>
      <c r="B89" s="98"/>
      <c r="C89" s="168">
        <f t="shared" si="90"/>
        <v>0</v>
      </c>
      <c r="D89" s="71">
        <f aca="true" t="shared" si="95" ref="D89:O89">D13</f>
        <v>0</v>
      </c>
      <c r="E89" s="72">
        <f t="shared" si="95"/>
        <v>0</v>
      </c>
      <c r="F89" s="72">
        <f t="shared" si="95"/>
        <v>0</v>
      </c>
      <c r="G89" s="72">
        <f t="shared" si="95"/>
        <v>0</v>
      </c>
      <c r="H89" s="72">
        <f t="shared" si="95"/>
        <v>0</v>
      </c>
      <c r="I89" s="72">
        <f t="shared" si="95"/>
        <v>0</v>
      </c>
      <c r="J89" s="157"/>
      <c r="K89" s="157"/>
      <c r="L89" s="157"/>
      <c r="M89" s="157"/>
      <c r="N89" s="157">
        <f t="shared" si="95"/>
        <v>0</v>
      </c>
      <c r="O89" s="157">
        <f t="shared" si="95"/>
        <v>0</v>
      </c>
      <c r="P89" s="158">
        <f t="shared" si="81"/>
        <v>0</v>
      </c>
      <c r="Q89" s="159">
        <f t="shared" si="85"/>
        <v>0</v>
      </c>
      <c r="R89" s="160"/>
      <c r="S89" s="165"/>
      <c r="T89" s="166"/>
      <c r="U89" s="166"/>
      <c r="V89" s="161"/>
      <c r="W89" s="151">
        <f t="shared" si="82"/>
        <v>2</v>
      </c>
      <c r="X89" s="73"/>
      <c r="Y89" s="74"/>
      <c r="Z89" s="68">
        <f t="shared" si="83"/>
        <v>0</v>
      </c>
    </row>
    <row r="90" spans="1:26" ht="11.25" customHeight="1">
      <c r="A90" s="144" t="s">
        <v>55</v>
      </c>
      <c r="B90" s="99" t="s">
        <v>218</v>
      </c>
      <c r="C90" s="168">
        <f t="shared" si="90"/>
        <v>0</v>
      </c>
      <c r="D90" s="71">
        <f aca="true" t="shared" si="96" ref="D90:O90">D13</f>
        <v>0</v>
      </c>
      <c r="E90" s="72">
        <f t="shared" si="96"/>
        <v>0</v>
      </c>
      <c r="F90" s="72">
        <f t="shared" si="96"/>
        <v>0</v>
      </c>
      <c r="G90" s="72">
        <f t="shared" si="96"/>
        <v>0</v>
      </c>
      <c r="H90" s="72">
        <f t="shared" si="96"/>
        <v>0</v>
      </c>
      <c r="I90" s="72">
        <f t="shared" si="96"/>
        <v>0</v>
      </c>
      <c r="J90" s="157"/>
      <c r="K90" s="157"/>
      <c r="L90" s="157"/>
      <c r="M90" s="157"/>
      <c r="N90" s="157">
        <f t="shared" si="96"/>
        <v>0</v>
      </c>
      <c r="O90" s="157">
        <f t="shared" si="96"/>
        <v>0</v>
      </c>
      <c r="P90" s="158">
        <f t="shared" si="81"/>
        <v>0</v>
      </c>
      <c r="Q90" s="159">
        <f t="shared" si="85"/>
        <v>0</v>
      </c>
      <c r="R90" s="160">
        <v>0</v>
      </c>
      <c r="S90" s="165"/>
      <c r="T90" s="166"/>
      <c r="U90" s="166"/>
      <c r="V90" s="161"/>
      <c r="W90" s="151">
        <f t="shared" si="82"/>
        <v>2</v>
      </c>
      <c r="X90" s="73"/>
      <c r="Y90" s="74"/>
      <c r="Z90" s="68" t="str">
        <f t="shared" si="83"/>
        <v>彬彬</v>
      </c>
    </row>
    <row r="91" spans="1:26" ht="11.25" customHeight="1">
      <c r="A91" s="144" t="s">
        <v>65</v>
      </c>
      <c r="B91" s="99" t="s">
        <v>219</v>
      </c>
      <c r="C91" s="168">
        <f t="shared" si="90"/>
        <v>0</v>
      </c>
      <c r="D91" s="71">
        <f aca="true" t="shared" si="97" ref="D91:O91">D13</f>
        <v>0</v>
      </c>
      <c r="E91" s="72">
        <f t="shared" si="97"/>
        <v>0</v>
      </c>
      <c r="F91" s="72">
        <f t="shared" si="97"/>
        <v>0</v>
      </c>
      <c r="G91" s="72">
        <f t="shared" si="97"/>
        <v>0</v>
      </c>
      <c r="H91" s="72">
        <f t="shared" si="97"/>
        <v>0</v>
      </c>
      <c r="I91" s="72">
        <f t="shared" si="97"/>
        <v>0</v>
      </c>
      <c r="J91" s="157"/>
      <c r="K91" s="157"/>
      <c r="L91" s="157"/>
      <c r="M91" s="157"/>
      <c r="N91" s="157">
        <f t="shared" si="97"/>
        <v>0</v>
      </c>
      <c r="O91" s="157">
        <f t="shared" si="97"/>
        <v>0</v>
      </c>
      <c r="P91" s="158">
        <f t="shared" si="81"/>
        <v>0</v>
      </c>
      <c r="Q91" s="159">
        <f t="shared" si="85"/>
        <v>0</v>
      </c>
      <c r="R91" s="160">
        <v>0</v>
      </c>
      <c r="S91" s="165"/>
      <c r="T91" s="166"/>
      <c r="U91" s="166"/>
      <c r="V91" s="161"/>
      <c r="W91" s="151">
        <f t="shared" si="82"/>
        <v>2</v>
      </c>
      <c r="X91" s="73"/>
      <c r="Y91" s="74"/>
      <c r="Z91" s="68" t="str">
        <f t="shared" si="83"/>
        <v>帆帆</v>
      </c>
    </row>
    <row r="92" spans="1:26" ht="11.25" customHeight="1">
      <c r="A92" s="144" t="s">
        <v>66</v>
      </c>
      <c r="B92" s="99" t="s">
        <v>220</v>
      </c>
      <c r="C92" s="168">
        <f t="shared" si="90"/>
        <v>103.888</v>
      </c>
      <c r="D92" s="71">
        <f aca="true" t="shared" si="98" ref="D92:O92">D13</f>
        <v>0</v>
      </c>
      <c r="E92" s="72">
        <f t="shared" si="98"/>
        <v>0</v>
      </c>
      <c r="F92" s="72">
        <f t="shared" si="98"/>
        <v>0</v>
      </c>
      <c r="G92" s="72">
        <f t="shared" si="98"/>
        <v>0</v>
      </c>
      <c r="H92" s="72">
        <f t="shared" si="98"/>
        <v>0</v>
      </c>
      <c r="I92" s="72">
        <f t="shared" si="98"/>
        <v>0</v>
      </c>
      <c r="J92" s="157"/>
      <c r="K92" s="157"/>
      <c r="L92" s="157"/>
      <c r="M92" s="157"/>
      <c r="N92" s="157">
        <f t="shared" si="98"/>
        <v>0</v>
      </c>
      <c r="O92" s="157">
        <f t="shared" si="98"/>
        <v>0</v>
      </c>
      <c r="P92" s="158">
        <f t="shared" si="81"/>
        <v>0</v>
      </c>
      <c r="Q92" s="159">
        <f t="shared" si="85"/>
        <v>103.888</v>
      </c>
      <c r="R92" s="160">
        <v>103.888</v>
      </c>
      <c r="S92" s="165"/>
      <c r="T92" s="166"/>
      <c r="U92" s="166"/>
      <c r="V92" s="161"/>
      <c r="W92" s="151">
        <f t="shared" si="82"/>
        <v>2</v>
      </c>
      <c r="X92" s="73"/>
      <c r="Y92" s="74"/>
      <c r="Z92" s="68" t="str">
        <f t="shared" si="83"/>
        <v>春春</v>
      </c>
    </row>
    <row r="93" spans="1:26" ht="11.25" customHeight="1">
      <c r="A93" s="144" t="s">
        <v>67</v>
      </c>
      <c r="B93" s="100" t="s">
        <v>221</v>
      </c>
      <c r="C93" s="168">
        <f t="shared" si="90"/>
        <v>51.54356521739131</v>
      </c>
      <c r="D93" s="71">
        <f aca="true" t="shared" si="99" ref="D93:O93">D13</f>
        <v>0</v>
      </c>
      <c r="E93" s="72">
        <f t="shared" si="99"/>
        <v>0</v>
      </c>
      <c r="F93" s="72">
        <f t="shared" si="99"/>
        <v>0</v>
      </c>
      <c r="G93" s="72">
        <f t="shared" si="99"/>
        <v>0</v>
      </c>
      <c r="H93" s="72">
        <f t="shared" si="99"/>
        <v>0</v>
      </c>
      <c r="I93" s="72">
        <f t="shared" si="99"/>
        <v>0</v>
      </c>
      <c r="J93" s="157">
        <f t="shared" si="99"/>
        <v>-24.130434782608695</v>
      </c>
      <c r="K93" s="157"/>
      <c r="L93" s="157"/>
      <c r="M93" s="157"/>
      <c r="N93" s="157">
        <f t="shared" si="99"/>
        <v>0</v>
      </c>
      <c r="O93" s="157">
        <f t="shared" si="99"/>
        <v>0</v>
      </c>
      <c r="P93" s="158">
        <f t="shared" si="81"/>
        <v>24.130434782608695</v>
      </c>
      <c r="Q93" s="159">
        <f t="shared" si="85"/>
        <v>75.674</v>
      </c>
      <c r="R93" s="160">
        <v>75.674</v>
      </c>
      <c r="S93" s="165"/>
      <c r="T93" s="166"/>
      <c r="U93" s="166"/>
      <c r="V93" s="161"/>
      <c r="W93" s="151">
        <f t="shared" si="82"/>
        <v>3</v>
      </c>
      <c r="X93" s="73"/>
      <c r="Y93" s="74"/>
      <c r="Z93" s="68" t="str">
        <f t="shared" si="83"/>
        <v>折耳根</v>
      </c>
    </row>
    <row r="94" spans="1:26" s="101" customFormat="1" ht="11.25" customHeight="1">
      <c r="A94" s="226" t="s">
        <v>133</v>
      </c>
      <c r="B94" s="227"/>
      <c r="C94" s="169">
        <v>-243.877</v>
      </c>
      <c r="D94" s="102">
        <f>-SUM(D14:D93)</f>
        <v>0</v>
      </c>
      <c r="E94" s="103"/>
      <c r="F94" s="104"/>
      <c r="G94" s="104"/>
      <c r="H94" s="104"/>
      <c r="I94" s="104"/>
      <c r="J94" s="104">
        <v>-40</v>
      </c>
      <c r="K94" s="104"/>
      <c r="L94" s="104"/>
      <c r="M94" s="104"/>
      <c r="N94" s="104">
        <f>N13</f>
        <v>0</v>
      </c>
      <c r="O94" s="104">
        <f>O13</f>
        <v>0</v>
      </c>
      <c r="P94" s="240">
        <f>SUM(C94:O94)</f>
        <v>-283.877</v>
      </c>
      <c r="Q94" s="240"/>
      <c r="R94" s="241"/>
      <c r="S94" s="241"/>
      <c r="T94" s="105"/>
      <c r="U94" s="105"/>
      <c r="V94" s="105"/>
      <c r="W94" s="106"/>
      <c r="X94" s="75"/>
      <c r="Y94" s="107"/>
      <c r="Z94" s="76"/>
    </row>
    <row r="95" spans="1:25" ht="11.25" customHeight="1">
      <c r="A95" s="97">
        <v>1</v>
      </c>
      <c r="B95" s="213" t="s">
        <v>222</v>
      </c>
      <c r="C95" s="215"/>
      <c r="D95" s="108"/>
      <c r="E95" s="109"/>
      <c r="F95" s="110"/>
      <c r="G95" s="110"/>
      <c r="H95" s="110"/>
      <c r="I95" s="110"/>
      <c r="J95" s="125" t="s">
        <v>241</v>
      </c>
      <c r="K95" s="125" t="s">
        <v>305</v>
      </c>
      <c r="L95" s="110"/>
      <c r="M95" s="125" t="s">
        <v>241</v>
      </c>
      <c r="N95" s="110"/>
      <c r="O95" s="110"/>
      <c r="P95" s="242">
        <v>0.001</v>
      </c>
      <c r="Q95" s="242"/>
      <c r="R95" s="243" t="s">
        <v>223</v>
      </c>
      <c r="S95" s="244"/>
      <c r="T95" s="105"/>
      <c r="U95" s="105"/>
      <c r="V95" s="105"/>
      <c r="W95" s="106"/>
      <c r="X95" s="75"/>
      <c r="Y95" s="107"/>
    </row>
    <row r="96" spans="1:25" ht="11.25" customHeight="1">
      <c r="A96" s="97">
        <v>2</v>
      </c>
      <c r="B96" s="213" t="s">
        <v>222</v>
      </c>
      <c r="C96" s="215"/>
      <c r="D96" s="108"/>
      <c r="E96" s="109"/>
      <c r="F96" s="110"/>
      <c r="G96" s="110"/>
      <c r="H96" s="110"/>
      <c r="I96" s="110"/>
      <c r="J96" s="110"/>
      <c r="K96" s="125" t="s">
        <v>306</v>
      </c>
      <c r="L96" s="110"/>
      <c r="M96" s="110"/>
      <c r="N96" s="110"/>
      <c r="O96" s="110"/>
      <c r="P96" s="242"/>
      <c r="Q96" s="242"/>
      <c r="R96" s="255"/>
      <c r="S96" s="244"/>
      <c r="T96" s="111"/>
      <c r="U96" s="111"/>
      <c r="V96" s="111"/>
      <c r="W96" s="112"/>
      <c r="X96" s="77"/>
      <c r="Y96" s="77"/>
    </row>
    <row r="97" spans="1:25" ht="11.25" customHeight="1">
      <c r="A97" s="97">
        <v>3</v>
      </c>
      <c r="B97" s="213" t="s">
        <v>222</v>
      </c>
      <c r="C97" s="215"/>
      <c r="D97" s="108"/>
      <c r="E97" s="109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242"/>
      <c r="Q97" s="242"/>
      <c r="R97" s="255"/>
      <c r="S97" s="244"/>
      <c r="T97" s="111"/>
      <c r="U97" s="111"/>
      <c r="V97" s="111"/>
      <c r="W97" s="112"/>
      <c r="X97" s="77"/>
      <c r="Y97" s="77"/>
    </row>
    <row r="98" spans="1:25" ht="11.25" customHeight="1">
      <c r="A98" s="97">
        <v>4</v>
      </c>
      <c r="B98" s="213" t="s">
        <v>222</v>
      </c>
      <c r="C98" s="215"/>
      <c r="D98" s="108"/>
      <c r="E98" s="109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242"/>
      <c r="Q98" s="242"/>
      <c r="R98" s="255"/>
      <c r="S98" s="244"/>
      <c r="T98" s="111"/>
      <c r="U98" s="111"/>
      <c r="V98" s="111"/>
      <c r="W98" s="112"/>
      <c r="X98" s="77"/>
      <c r="Y98" s="77"/>
    </row>
    <row r="99" spans="1:25" ht="11.25" customHeight="1">
      <c r="A99" s="247" t="s">
        <v>224</v>
      </c>
      <c r="B99" s="52" t="s">
        <v>145</v>
      </c>
      <c r="C99" s="113">
        <v>1218.38</v>
      </c>
      <c r="D99" s="149">
        <f aca="true" t="shared" si="100" ref="D99:P99">C99</f>
        <v>1218.38</v>
      </c>
      <c r="E99" s="149">
        <f t="shared" si="100"/>
        <v>1218.38</v>
      </c>
      <c r="F99" s="150">
        <f t="shared" si="100"/>
        <v>1218.38</v>
      </c>
      <c r="G99" s="150">
        <f t="shared" si="100"/>
        <v>1218.38</v>
      </c>
      <c r="H99" s="150">
        <f t="shared" si="100"/>
        <v>1218.38</v>
      </c>
      <c r="I99" s="150">
        <f t="shared" si="100"/>
        <v>1218.38</v>
      </c>
      <c r="J99" s="150">
        <f t="shared" si="100"/>
        <v>1218.38</v>
      </c>
      <c r="K99" s="150">
        <f t="shared" si="100"/>
        <v>1218.38</v>
      </c>
      <c r="L99" s="150">
        <f t="shared" si="100"/>
        <v>1218.38</v>
      </c>
      <c r="M99" s="150">
        <f t="shared" si="100"/>
        <v>1218.38</v>
      </c>
      <c r="N99" s="150">
        <f t="shared" si="100"/>
        <v>1218.38</v>
      </c>
      <c r="O99" s="150">
        <f t="shared" si="100"/>
        <v>1218.38</v>
      </c>
      <c r="P99" s="250">
        <f t="shared" si="100"/>
        <v>1218.38</v>
      </c>
      <c r="Q99" s="250"/>
      <c r="R99" s="245" t="s">
        <v>225</v>
      </c>
      <c r="S99" s="246"/>
      <c r="T99" s="114"/>
      <c r="U99" s="114"/>
      <c r="V99" s="114"/>
      <c r="W99" s="77"/>
      <c r="X99" s="77"/>
      <c r="Y99" s="77"/>
    </row>
    <row r="100" spans="1:25" ht="11.25" customHeight="1">
      <c r="A100" s="248"/>
      <c r="B100" s="52" t="s">
        <v>147</v>
      </c>
      <c r="C100" s="113">
        <v>968</v>
      </c>
      <c r="D100" s="149">
        <f aca="true" t="shared" si="101" ref="D100:E102">C100</f>
        <v>968</v>
      </c>
      <c r="E100" s="149">
        <f t="shared" si="101"/>
        <v>968</v>
      </c>
      <c r="F100" s="150">
        <f aca="true" t="shared" si="102" ref="F100:I102">E100</f>
        <v>968</v>
      </c>
      <c r="G100" s="150">
        <f t="shared" si="102"/>
        <v>968</v>
      </c>
      <c r="H100" s="150">
        <f t="shared" si="102"/>
        <v>968</v>
      </c>
      <c r="I100" s="150">
        <f t="shared" si="102"/>
        <v>968</v>
      </c>
      <c r="J100" s="150">
        <f aca="true" t="shared" si="103" ref="J100:O100">I100</f>
        <v>968</v>
      </c>
      <c r="K100" s="150">
        <f t="shared" si="103"/>
        <v>968</v>
      </c>
      <c r="L100" s="150">
        <f t="shared" si="103"/>
        <v>968</v>
      </c>
      <c r="M100" s="150">
        <f t="shared" si="103"/>
        <v>968</v>
      </c>
      <c r="N100" s="150">
        <f t="shared" si="103"/>
        <v>968</v>
      </c>
      <c r="O100" s="150">
        <f t="shared" si="103"/>
        <v>968</v>
      </c>
      <c r="P100" s="250">
        <f>O100</f>
        <v>968</v>
      </c>
      <c r="Q100" s="250"/>
      <c r="R100" s="245" t="s">
        <v>226</v>
      </c>
      <c r="S100" s="246"/>
      <c r="T100" s="114"/>
      <c r="U100" s="114"/>
      <c r="V100" s="114"/>
      <c r="W100" s="77"/>
      <c r="X100" s="77"/>
      <c r="Y100" s="77"/>
    </row>
    <row r="101" spans="1:25" ht="11.25" customHeight="1">
      <c r="A101" s="248"/>
      <c r="B101" s="52" t="s">
        <v>151</v>
      </c>
      <c r="C101" s="113">
        <v>777.904</v>
      </c>
      <c r="D101" s="149">
        <f t="shared" si="101"/>
        <v>777.904</v>
      </c>
      <c r="E101" s="149">
        <f t="shared" si="101"/>
        <v>777.904</v>
      </c>
      <c r="F101" s="150">
        <f t="shared" si="102"/>
        <v>777.904</v>
      </c>
      <c r="G101" s="150">
        <f t="shared" si="102"/>
        <v>777.904</v>
      </c>
      <c r="H101" s="150">
        <f t="shared" si="102"/>
        <v>777.904</v>
      </c>
      <c r="I101" s="150">
        <f t="shared" si="102"/>
        <v>777.904</v>
      </c>
      <c r="J101" s="150">
        <f>I101-J6+15840</f>
        <v>16292.904</v>
      </c>
      <c r="K101" s="150">
        <f>J101-K6+70+4500</f>
        <v>20562.904000000002</v>
      </c>
      <c r="L101" s="150">
        <f>K101-L6+6650-19500</f>
        <v>7442.07066666667</v>
      </c>
      <c r="M101" s="150">
        <f>L101-M6</f>
        <v>7148.07066666667</v>
      </c>
      <c r="N101" s="150">
        <f>M101-N6</f>
        <v>7148.07066666667</v>
      </c>
      <c r="O101" s="150">
        <f>N101-O6</f>
        <v>7148.07066666667</v>
      </c>
      <c r="P101" s="250">
        <f>O101</f>
        <v>7148.07066666667</v>
      </c>
      <c r="Q101" s="250"/>
      <c r="R101" s="245" t="s">
        <v>227</v>
      </c>
      <c r="S101" s="246"/>
      <c r="T101" s="114"/>
      <c r="U101" s="114"/>
      <c r="V101" s="114"/>
      <c r="W101" s="77"/>
      <c r="X101" s="77"/>
      <c r="Y101" s="77"/>
    </row>
    <row r="102" spans="1:25" ht="11.25" customHeight="1">
      <c r="A102" s="249"/>
      <c r="B102" s="52" t="s">
        <v>228</v>
      </c>
      <c r="C102" s="115">
        <v>27</v>
      </c>
      <c r="D102" s="149">
        <f t="shared" si="101"/>
        <v>27</v>
      </c>
      <c r="E102" s="149">
        <f t="shared" si="101"/>
        <v>27</v>
      </c>
      <c r="F102" s="150">
        <f t="shared" si="102"/>
        <v>27</v>
      </c>
      <c r="G102" s="150">
        <f t="shared" si="102"/>
        <v>27</v>
      </c>
      <c r="H102" s="150">
        <f t="shared" si="102"/>
        <v>27</v>
      </c>
      <c r="I102" s="150">
        <f t="shared" si="102"/>
        <v>27</v>
      </c>
      <c r="J102" s="150">
        <f aca="true" t="shared" si="104" ref="J102:O102">I102-J3</f>
        <v>18</v>
      </c>
      <c r="K102" s="150">
        <f t="shared" si="104"/>
        <v>9</v>
      </c>
      <c r="L102" s="150">
        <f>K102-L3+650</f>
        <v>650</v>
      </c>
      <c r="M102" s="150">
        <f t="shared" si="104"/>
        <v>641</v>
      </c>
      <c r="N102" s="150">
        <f t="shared" si="104"/>
        <v>641</v>
      </c>
      <c r="O102" s="150">
        <f t="shared" si="104"/>
        <v>641</v>
      </c>
      <c r="P102" s="250">
        <f>O102</f>
        <v>641</v>
      </c>
      <c r="Q102" s="250"/>
      <c r="R102" s="245" t="s">
        <v>229</v>
      </c>
      <c r="S102" s="246"/>
      <c r="T102" s="114"/>
      <c r="U102" s="114"/>
      <c r="V102" s="114"/>
      <c r="W102" s="77"/>
      <c r="X102" s="77"/>
      <c r="Y102" s="77"/>
    </row>
    <row r="103" spans="1:25" ht="13.5" customHeight="1">
      <c r="A103" s="216" t="s">
        <v>230</v>
      </c>
      <c r="B103" s="217"/>
      <c r="C103" s="218"/>
      <c r="D103" s="116"/>
      <c r="E103" s="116"/>
      <c r="F103" s="117"/>
      <c r="G103" s="117"/>
      <c r="H103" s="117"/>
      <c r="I103" s="117"/>
      <c r="J103" s="117" t="s">
        <v>231</v>
      </c>
      <c r="K103" s="117" t="s">
        <v>310</v>
      </c>
      <c r="L103" s="117" t="s">
        <v>311</v>
      </c>
      <c r="M103" s="117"/>
      <c r="N103" s="117"/>
      <c r="O103" s="117"/>
      <c r="P103" s="118"/>
      <c r="Q103" s="119"/>
      <c r="R103" s="120"/>
      <c r="S103" s="121"/>
      <c r="T103" s="114"/>
      <c r="U103" s="114"/>
      <c r="V103" s="114"/>
      <c r="W103" s="77"/>
      <c r="X103" s="77"/>
      <c r="Y103" s="77"/>
    </row>
    <row r="104" spans="4:15" ht="11.25" customHeight="1">
      <c r="D104" s="77">
        <f>COUNT(D14:D93)</f>
        <v>70</v>
      </c>
      <c r="E104" s="101">
        <f aca="true" t="shared" si="105" ref="E104:O104">COUNT(E14:E93)-1</f>
        <v>79</v>
      </c>
      <c r="F104" s="101">
        <f t="shared" si="105"/>
        <v>79</v>
      </c>
      <c r="G104" s="101">
        <f t="shared" si="105"/>
        <v>79</v>
      </c>
      <c r="H104" s="101">
        <f t="shared" si="105"/>
        <v>79</v>
      </c>
      <c r="I104" s="101">
        <f t="shared" si="105"/>
        <v>79</v>
      </c>
      <c r="J104" s="101">
        <f t="shared" si="105"/>
        <v>22</v>
      </c>
      <c r="K104" s="101">
        <f t="shared" si="105"/>
        <v>21</v>
      </c>
      <c r="L104" s="101">
        <f t="shared" si="105"/>
        <v>20</v>
      </c>
      <c r="M104" s="101">
        <f t="shared" si="105"/>
        <v>21</v>
      </c>
      <c r="N104" s="101">
        <f t="shared" si="105"/>
        <v>79</v>
      </c>
      <c r="O104" s="101">
        <f t="shared" si="105"/>
        <v>79</v>
      </c>
    </row>
  </sheetData>
  <mergeCells count="75">
    <mergeCell ref="P5:Q5"/>
    <mergeCell ref="R6:S6"/>
    <mergeCell ref="R9:S9"/>
    <mergeCell ref="P6:Q6"/>
    <mergeCell ref="P9:Q9"/>
    <mergeCell ref="P7:Q7"/>
    <mergeCell ref="P8:Q8"/>
    <mergeCell ref="R7:S7"/>
    <mergeCell ref="R8:S8"/>
    <mergeCell ref="R98:S98"/>
    <mergeCell ref="R99:S99"/>
    <mergeCell ref="P98:Q98"/>
    <mergeCell ref="R96:S96"/>
    <mergeCell ref="P96:Q96"/>
    <mergeCell ref="P97:Q97"/>
    <mergeCell ref="R97:S97"/>
    <mergeCell ref="P1:Q1"/>
    <mergeCell ref="P2:Q2"/>
    <mergeCell ref="P3:Q3"/>
    <mergeCell ref="P4:Q4"/>
    <mergeCell ref="R1:S1"/>
    <mergeCell ref="R2:S2"/>
    <mergeCell ref="R3:S3"/>
    <mergeCell ref="R4:S4"/>
    <mergeCell ref="P95:Q95"/>
    <mergeCell ref="R95:S95"/>
    <mergeCell ref="R102:S102"/>
    <mergeCell ref="A99:A102"/>
    <mergeCell ref="P101:Q101"/>
    <mergeCell ref="P102:Q102"/>
    <mergeCell ref="R101:S101"/>
    <mergeCell ref="R100:S100"/>
    <mergeCell ref="P99:Q99"/>
    <mergeCell ref="P100:Q100"/>
    <mergeCell ref="P10:Q10"/>
    <mergeCell ref="R10:S10"/>
    <mergeCell ref="W12:W13"/>
    <mergeCell ref="P94:Q94"/>
    <mergeCell ref="R94:S94"/>
    <mergeCell ref="A12:C12"/>
    <mergeCell ref="A13:C13"/>
    <mergeCell ref="Y12:Y13"/>
    <mergeCell ref="P12:Q12"/>
    <mergeCell ref="R12:S12"/>
    <mergeCell ref="R13:V13"/>
    <mergeCell ref="X12:X13"/>
    <mergeCell ref="B98:C98"/>
    <mergeCell ref="A103:C103"/>
    <mergeCell ref="A2:C2"/>
    <mergeCell ref="A1:C1"/>
    <mergeCell ref="B95:C95"/>
    <mergeCell ref="B96:C96"/>
    <mergeCell ref="B97:C97"/>
    <mergeCell ref="A7:C7"/>
    <mergeCell ref="A4:C4"/>
    <mergeCell ref="A94:B94"/>
    <mergeCell ref="A6:C6"/>
    <mergeCell ref="A3:C3"/>
    <mergeCell ref="A5:C5"/>
    <mergeCell ref="A8:C8"/>
    <mergeCell ref="A10:C10"/>
    <mergeCell ref="A11:C11"/>
    <mergeCell ref="A9:C9"/>
    <mergeCell ref="E8:E11"/>
    <mergeCell ref="D1:D7"/>
    <mergeCell ref="D8:D11"/>
    <mergeCell ref="F8:F11"/>
    <mergeCell ref="G8:G11"/>
    <mergeCell ref="E3:E6"/>
    <mergeCell ref="H8:H11"/>
    <mergeCell ref="I8:I11"/>
    <mergeCell ref="F3:F6"/>
    <mergeCell ref="G3:G6"/>
    <mergeCell ref="H3:H6"/>
    <mergeCell ref="I3:I6"/>
  </mergeCells>
  <conditionalFormatting sqref="Y104:Y65536 Y94:Y95">
    <cfRule type="cellIs" priority="1" dxfId="0" operator="equal" stopIfTrue="1">
      <formula>30</formula>
    </cfRule>
  </conditionalFormatting>
  <conditionalFormatting sqref="AA62 Z94:IV94 R94 T94:X94 D94:O94">
    <cfRule type="cellIs" priority="2" dxfId="1" operator="greaterThan" stopIfTrue="1">
      <formula>0</formula>
    </cfRule>
  </conditionalFormatting>
  <conditionalFormatting sqref="R95:S98">
    <cfRule type="cellIs" priority="3" dxfId="2" operator="greaterThan" stopIfTrue="1">
      <formula>0</formula>
    </cfRule>
  </conditionalFormatting>
  <conditionalFormatting sqref="C21:C93">
    <cfRule type="cellIs" priority="4" dxfId="3" operator="lessThan" stopIfTrue="1">
      <formula>30</formula>
    </cfRule>
  </conditionalFormatting>
  <printOptions horizontalCentered="1" verticalCentered="1"/>
  <pageMargins left="0.35433070866141736" right="0.35433070866141736" top="0.2362204724409449" bottom="0.2755905511811024" header="0.1968503937007874" footer="0.2362204724409449"/>
  <pageSetup fitToHeight="1" fitToWidth="1" horizontalDpi="180" verticalDpi="180" orientation="portrait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xSplit="3" ySplit="2" topLeftCell="D3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F17" sqref="F17"/>
    </sheetView>
  </sheetViews>
  <sheetFormatPr defaultColWidth="9.00390625" defaultRowHeight="14.25"/>
  <cols>
    <col min="1" max="1" width="6.50390625" style="0" customWidth="1"/>
    <col min="3" max="3" width="11.375" style="0" customWidth="1"/>
    <col min="4" max="4" width="13.625" style="0" customWidth="1"/>
    <col min="5" max="5" width="9.375" style="0" customWidth="1"/>
    <col min="10" max="10" width="10.50390625" style="0" bestFit="1" customWidth="1"/>
  </cols>
  <sheetData>
    <row r="1" spans="1:9" ht="25.5">
      <c r="A1" s="35" t="s">
        <v>74</v>
      </c>
      <c r="B1" s="36"/>
      <c r="C1" s="36"/>
      <c r="D1" s="36"/>
      <c r="E1" s="36"/>
      <c r="F1" s="36"/>
      <c r="G1" s="36"/>
      <c r="H1" s="36"/>
      <c r="I1" s="36"/>
    </row>
    <row r="2" spans="1:9" ht="14.25">
      <c r="A2" s="16"/>
      <c r="B2" s="16" t="s">
        <v>70</v>
      </c>
      <c r="C2" s="16" t="s">
        <v>71</v>
      </c>
      <c r="D2" s="18" t="s">
        <v>60</v>
      </c>
      <c r="E2" s="17" t="s">
        <v>72</v>
      </c>
      <c r="F2" s="16" t="s">
        <v>73</v>
      </c>
      <c r="G2" s="16" t="s">
        <v>73</v>
      </c>
      <c r="H2" s="16" t="s">
        <v>73</v>
      </c>
      <c r="I2" s="16" t="s">
        <v>73</v>
      </c>
    </row>
    <row r="3" spans="1:9" ht="13.5" customHeight="1">
      <c r="A3" s="37">
        <v>1</v>
      </c>
      <c r="B3" s="22" t="s">
        <v>97</v>
      </c>
      <c r="C3" s="24">
        <f>SUM(E3:I3)</f>
        <v>284.814</v>
      </c>
      <c r="D3" s="25"/>
      <c r="E3" s="26">
        <v>284.814</v>
      </c>
      <c r="F3" s="27"/>
      <c r="G3" s="27"/>
      <c r="H3" s="27"/>
      <c r="I3" s="27"/>
    </row>
    <row r="4" spans="1:9" ht="13.5" customHeight="1">
      <c r="A4" s="37">
        <v>2</v>
      </c>
      <c r="B4" s="22" t="s">
        <v>126</v>
      </c>
      <c r="C4" s="24">
        <f>E4+SUM(F4:I4)</f>
        <v>206.231</v>
      </c>
      <c r="D4" s="25"/>
      <c r="E4" s="26">
        <v>206.231</v>
      </c>
      <c r="F4" s="27"/>
      <c r="G4" s="27"/>
      <c r="H4" s="27"/>
      <c r="I4" s="27"/>
    </row>
    <row r="5" spans="1:9" ht="13.5" customHeight="1">
      <c r="A5" s="37">
        <v>3</v>
      </c>
      <c r="B5" s="22" t="s">
        <v>93</v>
      </c>
      <c r="C5" s="24">
        <f>E5+SUM(F5:I5)</f>
        <v>201.57</v>
      </c>
      <c r="D5" s="25"/>
      <c r="E5" s="26">
        <v>201.57</v>
      </c>
      <c r="F5" s="27"/>
      <c r="G5" s="27"/>
      <c r="H5" s="27"/>
      <c r="I5" s="27"/>
    </row>
    <row r="6" spans="1:9" ht="13.5" customHeight="1">
      <c r="A6" s="37">
        <v>4</v>
      </c>
      <c r="B6" s="22" t="s">
        <v>98</v>
      </c>
      <c r="C6" s="24">
        <f>SUM(E6:I6)</f>
        <v>200</v>
      </c>
      <c r="D6" s="25"/>
      <c r="E6" s="26">
        <v>200</v>
      </c>
      <c r="F6" s="27"/>
      <c r="G6" s="27"/>
      <c r="H6" s="27"/>
      <c r="I6" s="27"/>
    </row>
    <row r="7" spans="1:9" ht="13.5" customHeight="1">
      <c r="A7" s="37">
        <v>5</v>
      </c>
      <c r="B7" s="22" t="s">
        <v>59</v>
      </c>
      <c r="C7" s="24">
        <f>E7+SUM(F7:I7)</f>
        <v>195.618</v>
      </c>
      <c r="D7" s="25"/>
      <c r="E7" s="26">
        <v>195.618</v>
      </c>
      <c r="F7" s="27"/>
      <c r="G7" s="27"/>
      <c r="H7" s="27"/>
      <c r="I7" s="27"/>
    </row>
    <row r="8" spans="1:9" ht="13.5" customHeight="1">
      <c r="A8" s="37">
        <v>6</v>
      </c>
      <c r="B8" s="22" t="s">
        <v>115</v>
      </c>
      <c r="C8" s="24">
        <f>E8+SUM(F8:I8)</f>
        <v>151.915</v>
      </c>
      <c r="D8" s="25"/>
      <c r="E8" s="26">
        <v>151.915</v>
      </c>
      <c r="F8" s="27"/>
      <c r="G8" s="27"/>
      <c r="H8" s="27"/>
      <c r="I8" s="27"/>
    </row>
    <row r="9" spans="1:9" ht="13.5" customHeight="1">
      <c r="A9" s="37">
        <v>7</v>
      </c>
      <c r="B9" s="22" t="s">
        <v>99</v>
      </c>
      <c r="C9" s="24">
        <f>SUM(E9:I9)</f>
        <v>135.837</v>
      </c>
      <c r="D9" s="25"/>
      <c r="E9" s="26">
        <v>135.837</v>
      </c>
      <c r="F9" s="27"/>
      <c r="G9" s="27"/>
      <c r="H9" s="27"/>
      <c r="I9" s="27"/>
    </row>
    <row r="10" spans="1:9" ht="13.5" customHeight="1">
      <c r="A10" s="37">
        <v>8</v>
      </c>
      <c r="B10" s="22" t="s">
        <v>68</v>
      </c>
      <c r="C10" s="24">
        <f>SUM(E10:I10)</f>
        <v>126.483</v>
      </c>
      <c r="D10" s="25"/>
      <c r="E10" s="26">
        <v>126.483</v>
      </c>
      <c r="F10" s="27"/>
      <c r="G10" s="27"/>
      <c r="H10" s="27"/>
      <c r="I10" s="27"/>
    </row>
    <row r="11" spans="1:9" ht="13.5" customHeight="1">
      <c r="A11" s="37">
        <v>9</v>
      </c>
      <c r="B11" s="22" t="s">
        <v>63</v>
      </c>
      <c r="C11" s="24">
        <f>E11+SUM(F11:I11)</f>
        <v>120.928</v>
      </c>
      <c r="D11" s="25"/>
      <c r="E11" s="26">
        <v>120.928</v>
      </c>
      <c r="F11" s="27"/>
      <c r="G11" s="27"/>
      <c r="H11" s="27"/>
      <c r="I11" s="27"/>
    </row>
    <row r="12" spans="1:9" ht="13.5" customHeight="1">
      <c r="A12" s="37">
        <v>10</v>
      </c>
      <c r="B12" s="22" t="s">
        <v>95</v>
      </c>
      <c r="C12" s="24">
        <f>E12+SUM(F12:I12)</f>
        <v>119.288</v>
      </c>
      <c r="D12" s="25"/>
      <c r="E12" s="26">
        <v>119.288</v>
      </c>
      <c r="F12" s="27"/>
      <c r="G12" s="27"/>
      <c r="H12" s="27"/>
      <c r="I12" s="27"/>
    </row>
    <row r="13" spans="1:9" ht="13.5" customHeight="1">
      <c r="A13" s="37">
        <v>11</v>
      </c>
      <c r="B13" s="22"/>
      <c r="C13" s="24"/>
      <c r="D13" s="25"/>
      <c r="E13" s="26"/>
      <c r="F13" s="27"/>
      <c r="G13" s="27"/>
      <c r="H13" s="27"/>
      <c r="I13" s="27"/>
    </row>
    <row r="14" spans="1:9" ht="13.5" customHeight="1">
      <c r="A14" s="37">
        <v>12</v>
      </c>
      <c r="B14" s="22" t="s">
        <v>96</v>
      </c>
      <c r="C14" s="24">
        <f>SUM(E14:I14)</f>
        <v>111.203</v>
      </c>
      <c r="D14" s="25"/>
      <c r="E14" s="26">
        <v>111.203</v>
      </c>
      <c r="F14" s="27"/>
      <c r="G14" s="27"/>
      <c r="H14" s="27"/>
      <c r="I14" s="27"/>
    </row>
    <row r="15" spans="1:9" ht="13.5" customHeight="1">
      <c r="A15" s="37">
        <v>13</v>
      </c>
      <c r="B15" s="22" t="s">
        <v>118</v>
      </c>
      <c r="C15" s="24">
        <f>E15+SUM(F15:I15)</f>
        <v>100.486</v>
      </c>
      <c r="D15" s="25"/>
      <c r="E15" s="26">
        <v>100.486</v>
      </c>
      <c r="F15" s="27"/>
      <c r="G15" s="27"/>
      <c r="H15" s="27"/>
      <c r="I15" s="27"/>
    </row>
    <row r="16" spans="1:9" ht="13.5" customHeight="1">
      <c r="A16" s="37">
        <v>14</v>
      </c>
      <c r="B16" s="22" t="s">
        <v>94</v>
      </c>
      <c r="C16" s="24">
        <f>E16+SUM(F16:I16)</f>
        <v>55.986000000000004</v>
      </c>
      <c r="D16" s="25"/>
      <c r="E16" s="26">
        <v>95.986</v>
      </c>
      <c r="F16" s="27">
        <v>-40</v>
      </c>
      <c r="G16" s="27"/>
      <c r="H16" s="27"/>
      <c r="I16" s="27"/>
    </row>
    <row r="17" spans="1:10" ht="13.5" customHeight="1">
      <c r="A17" s="37">
        <v>15</v>
      </c>
      <c r="B17" s="22" t="s">
        <v>120</v>
      </c>
      <c r="C17" s="24">
        <f>E17+SUM(F17:I17)</f>
        <v>92.372</v>
      </c>
      <c r="D17" s="25"/>
      <c r="E17" s="26">
        <v>92.372</v>
      </c>
      <c r="F17" s="27"/>
      <c r="G17" s="27"/>
      <c r="H17" s="27"/>
      <c r="I17" s="27"/>
      <c r="J17" s="23"/>
    </row>
    <row r="18" spans="1:9" ht="13.5" customHeight="1">
      <c r="A18" s="37">
        <v>16</v>
      </c>
      <c r="B18" s="22" t="s">
        <v>109</v>
      </c>
      <c r="C18" s="24">
        <f>SUM(E18:I18)</f>
        <v>87.876</v>
      </c>
      <c r="D18" s="28"/>
      <c r="E18" s="26">
        <v>87.876</v>
      </c>
      <c r="F18" s="27"/>
      <c r="G18" s="27"/>
      <c r="H18" s="27"/>
      <c r="I18" s="27"/>
    </row>
    <row r="19" spans="1:9" ht="13.5" customHeight="1">
      <c r="A19" s="37">
        <v>17</v>
      </c>
      <c r="B19" s="22" t="s">
        <v>108</v>
      </c>
      <c r="C19" s="24">
        <f>E19+SUM(F19:I19)</f>
        <v>74.574</v>
      </c>
      <c r="D19" s="25"/>
      <c r="E19" s="26">
        <v>74.574</v>
      </c>
      <c r="F19" s="27"/>
      <c r="G19" s="27"/>
      <c r="H19" s="27"/>
      <c r="I19" s="27"/>
    </row>
    <row r="20" spans="1:9" ht="13.5" customHeight="1">
      <c r="A20" s="37">
        <v>18</v>
      </c>
      <c r="B20" s="22" t="s">
        <v>110</v>
      </c>
      <c r="C20" s="24">
        <f>SUM(E20:I20)</f>
        <v>71.857</v>
      </c>
      <c r="D20" s="28"/>
      <c r="E20" s="26">
        <v>71.857</v>
      </c>
      <c r="F20" s="27"/>
      <c r="G20" s="27"/>
      <c r="H20" s="27"/>
      <c r="I20" s="27"/>
    </row>
    <row r="21" spans="1:9" ht="13.5" customHeight="1">
      <c r="A21" s="37">
        <v>19</v>
      </c>
      <c r="B21" s="22" t="s">
        <v>121</v>
      </c>
      <c r="C21" s="24">
        <f>E21+SUM(F21:I21)</f>
        <v>70.121</v>
      </c>
      <c r="D21" s="25"/>
      <c r="E21" s="26">
        <v>70.121</v>
      </c>
      <c r="F21" s="27"/>
      <c r="G21" s="27"/>
      <c r="H21" s="27"/>
      <c r="I21" s="27"/>
    </row>
    <row r="22" spans="1:9" ht="13.5" customHeight="1">
      <c r="A22" s="37">
        <v>20</v>
      </c>
      <c r="B22" s="22" t="s">
        <v>130</v>
      </c>
      <c r="C22" s="24">
        <f>E22+SUM(F22:I22)</f>
        <v>69.044</v>
      </c>
      <c r="D22" s="25"/>
      <c r="E22" s="26">
        <v>69.044</v>
      </c>
      <c r="F22" s="27"/>
      <c r="G22" s="27"/>
      <c r="H22" s="27"/>
      <c r="I22" s="27"/>
    </row>
    <row r="23" spans="1:9" ht="13.5" customHeight="1">
      <c r="A23" s="37">
        <v>21</v>
      </c>
      <c r="B23" s="22" t="s">
        <v>122</v>
      </c>
      <c r="C23" s="24">
        <f>E23+SUM(F23:I23)</f>
        <v>65.467</v>
      </c>
      <c r="D23" s="25"/>
      <c r="E23" s="26">
        <v>65.467</v>
      </c>
      <c r="F23" s="27"/>
      <c r="G23" s="27"/>
      <c r="H23" s="27"/>
      <c r="I23" s="27"/>
    </row>
    <row r="24" spans="1:9" ht="13.5" customHeight="1">
      <c r="A24" s="37">
        <v>22</v>
      </c>
      <c r="B24" s="22" t="s">
        <v>129</v>
      </c>
      <c r="C24" s="24">
        <f>E24+SUM(F24:I24)</f>
        <v>59.815</v>
      </c>
      <c r="D24" s="25"/>
      <c r="E24" s="26">
        <v>59.815</v>
      </c>
      <c r="F24" s="39"/>
      <c r="G24" s="27"/>
      <c r="H24" s="27"/>
      <c r="I24" s="27"/>
    </row>
    <row r="25" spans="1:9" ht="13.5" customHeight="1">
      <c r="A25" s="37">
        <v>23</v>
      </c>
      <c r="B25" s="22" t="s">
        <v>78</v>
      </c>
      <c r="C25" s="24">
        <f>SUM(E25:I25)</f>
        <v>55.062</v>
      </c>
      <c r="D25" s="25"/>
      <c r="E25" s="26">
        <v>55.062</v>
      </c>
      <c r="F25" s="27"/>
      <c r="G25" s="27"/>
      <c r="H25" s="27"/>
      <c r="I25" s="27"/>
    </row>
    <row r="26" spans="1:9" ht="13.5" customHeight="1">
      <c r="A26" s="37">
        <v>24</v>
      </c>
      <c r="B26" s="22" t="s">
        <v>69</v>
      </c>
      <c r="C26" s="47">
        <f>SUM(E26:I26)</f>
        <v>46.265</v>
      </c>
      <c r="D26" s="25"/>
      <c r="E26" s="26">
        <v>46.265</v>
      </c>
      <c r="F26" s="27"/>
      <c r="G26" s="27"/>
      <c r="H26" s="27"/>
      <c r="I26" s="27"/>
    </row>
    <row r="27" spans="1:9" ht="13.5" customHeight="1">
      <c r="A27" s="37">
        <v>25</v>
      </c>
      <c r="B27" s="22" t="s">
        <v>128</v>
      </c>
      <c r="C27" s="47">
        <f>E27+SUM(F27:I27)</f>
        <v>43.77</v>
      </c>
      <c r="D27" s="25"/>
      <c r="E27" s="26">
        <v>43.77</v>
      </c>
      <c r="F27" s="27"/>
      <c r="G27" s="27"/>
      <c r="H27" s="27"/>
      <c r="I27" s="27"/>
    </row>
    <row r="28" spans="1:9" ht="13.5" customHeight="1">
      <c r="A28" s="37">
        <v>26</v>
      </c>
      <c r="B28" s="22" t="s">
        <v>112</v>
      </c>
      <c r="C28" s="47">
        <f>E28+SUM(F28:I28)</f>
        <v>42.984</v>
      </c>
      <c r="D28" s="25"/>
      <c r="E28" s="26">
        <v>42.984</v>
      </c>
      <c r="F28" s="27"/>
      <c r="G28" s="27"/>
      <c r="H28" s="27"/>
      <c r="I28" s="27"/>
    </row>
    <row r="29" spans="1:9" ht="13.5" customHeight="1">
      <c r="A29" s="37">
        <v>27</v>
      </c>
      <c r="B29" s="22" t="s">
        <v>117</v>
      </c>
      <c r="C29" s="47">
        <f>E29+SUM(F29:I29)</f>
        <v>41.466</v>
      </c>
      <c r="D29" s="25"/>
      <c r="E29" s="26">
        <v>41.466</v>
      </c>
      <c r="F29" s="27"/>
      <c r="G29" s="27"/>
      <c r="H29" s="27"/>
      <c r="I29" s="27"/>
    </row>
    <row r="30" spans="1:9" ht="13.5" customHeight="1">
      <c r="A30" s="37">
        <v>28</v>
      </c>
      <c r="B30" s="22" t="s">
        <v>103</v>
      </c>
      <c r="C30" s="47">
        <f>E30+SUM(F30:I30)</f>
        <v>39.9</v>
      </c>
      <c r="D30" s="25"/>
      <c r="E30" s="26">
        <v>39.9</v>
      </c>
      <c r="F30" s="27"/>
      <c r="G30" s="27"/>
      <c r="H30" s="27"/>
      <c r="I30" s="27"/>
    </row>
    <row r="31" spans="1:9" ht="13.5" customHeight="1">
      <c r="A31" s="37">
        <v>29</v>
      </c>
      <c r="B31" s="22" t="s">
        <v>105</v>
      </c>
      <c r="C31" s="47">
        <f>SUM(E31:I31)</f>
        <v>38.271</v>
      </c>
      <c r="D31" s="25"/>
      <c r="E31" s="26">
        <v>38.271</v>
      </c>
      <c r="F31" s="27"/>
      <c r="G31" s="27"/>
      <c r="H31" s="27"/>
      <c r="I31" s="27"/>
    </row>
    <row r="32" spans="1:9" ht="13.5" customHeight="1">
      <c r="A32" s="37">
        <v>30</v>
      </c>
      <c r="B32" s="22" t="s">
        <v>100</v>
      </c>
      <c r="C32" s="47">
        <f>SUM(E32:I32)</f>
        <v>35.255</v>
      </c>
      <c r="D32" s="25"/>
      <c r="E32" s="26">
        <v>35.255</v>
      </c>
      <c r="F32" s="27"/>
      <c r="G32" s="27"/>
      <c r="H32" s="27"/>
      <c r="I32" s="27"/>
    </row>
    <row r="33" spans="1:9" ht="13.5" customHeight="1">
      <c r="A33" s="37">
        <v>31</v>
      </c>
      <c r="B33" s="22" t="s">
        <v>116</v>
      </c>
      <c r="C33" s="47">
        <f>E33+SUM(F33:I33)</f>
        <v>24.593</v>
      </c>
      <c r="D33" s="25"/>
      <c r="E33" s="26">
        <v>24.593</v>
      </c>
      <c r="F33" s="27"/>
      <c r="G33" s="27"/>
      <c r="H33" s="27"/>
      <c r="I33" s="27"/>
    </row>
    <row r="34" spans="1:9" ht="13.5" customHeight="1">
      <c r="A34" s="37">
        <v>32</v>
      </c>
      <c r="B34" s="22" t="s">
        <v>101</v>
      </c>
      <c r="C34" s="47">
        <f>SUM(E34:I34)</f>
        <v>23.976</v>
      </c>
      <c r="D34" s="25"/>
      <c r="E34" s="26">
        <v>23.976</v>
      </c>
      <c r="F34" s="27"/>
      <c r="G34" s="27"/>
      <c r="H34" s="27"/>
      <c r="I34" s="27"/>
    </row>
    <row r="35" spans="1:9" ht="13.5" customHeight="1">
      <c r="A35" s="37">
        <v>33</v>
      </c>
      <c r="B35" s="22" t="s">
        <v>125</v>
      </c>
      <c r="C35" s="47">
        <f>E35+SUM(F35:I35)</f>
        <v>23.583</v>
      </c>
      <c r="D35" s="25"/>
      <c r="E35" s="26">
        <v>23.583</v>
      </c>
      <c r="F35" s="27"/>
      <c r="G35" s="27"/>
      <c r="H35" s="27"/>
      <c r="I35" s="27"/>
    </row>
    <row r="36" spans="1:9" ht="13.5" customHeight="1">
      <c r="A36" s="37">
        <v>34</v>
      </c>
      <c r="B36" s="22" t="s">
        <v>113</v>
      </c>
      <c r="C36" s="47">
        <f>SUM(E36:I36)</f>
        <v>19.806</v>
      </c>
      <c r="D36" s="25"/>
      <c r="E36" s="26">
        <v>19.806</v>
      </c>
      <c r="F36" s="27"/>
      <c r="G36" s="27"/>
      <c r="H36" s="27"/>
      <c r="I36" s="27"/>
    </row>
    <row r="37" spans="1:9" ht="13.5" customHeight="1">
      <c r="A37" s="37">
        <v>35</v>
      </c>
      <c r="D37" s="25"/>
      <c r="E37" s="26"/>
      <c r="F37" s="27"/>
      <c r="G37" s="27"/>
      <c r="H37" s="27"/>
      <c r="I37" s="27"/>
    </row>
    <row r="38" spans="1:9" ht="13.5" customHeight="1">
      <c r="A38" s="37">
        <v>36</v>
      </c>
      <c r="B38" s="22" t="s">
        <v>107</v>
      </c>
      <c r="C38" s="47">
        <f>E38+SUM(F38:I38)</f>
        <v>15.904</v>
      </c>
      <c r="D38" s="25"/>
      <c r="E38" s="26">
        <v>15.904</v>
      </c>
      <c r="F38" s="27"/>
      <c r="G38" s="27"/>
      <c r="H38" s="27"/>
      <c r="I38" s="27"/>
    </row>
    <row r="39" spans="1:9" ht="13.5" customHeight="1">
      <c r="A39" s="37">
        <v>37</v>
      </c>
      <c r="B39" s="22" t="s">
        <v>111</v>
      </c>
      <c r="C39" s="47">
        <f>SUM(E39:I39)</f>
        <v>1.553</v>
      </c>
      <c r="D39" s="25"/>
      <c r="E39" s="26">
        <v>1.553</v>
      </c>
      <c r="F39" s="38"/>
      <c r="G39" s="22"/>
      <c r="H39" s="22"/>
      <c r="I39" s="22"/>
    </row>
    <row r="40" spans="1:9" ht="13.5" customHeight="1">
      <c r="A40" s="37"/>
      <c r="B40" s="22"/>
      <c r="C40" s="47">
        <f>E40+SUM(F40:I40)</f>
        <v>0</v>
      </c>
      <c r="D40" s="25"/>
      <c r="E40" s="26"/>
      <c r="F40" s="27"/>
      <c r="G40" s="27"/>
      <c r="H40" s="27"/>
      <c r="I40" s="27"/>
    </row>
    <row r="41" spans="1:9" ht="13.5" customHeight="1">
      <c r="A41" s="37"/>
      <c r="B41" s="22"/>
      <c r="C41" s="47">
        <f>E41+SUM(F41:I41)</f>
        <v>0</v>
      </c>
      <c r="D41" s="25"/>
      <c r="E41" s="26"/>
      <c r="F41" s="27"/>
      <c r="G41" s="27"/>
      <c r="H41" s="27"/>
      <c r="I41" s="27"/>
    </row>
    <row r="42" spans="1:9" ht="13.5" customHeight="1">
      <c r="A42" s="37">
        <v>1</v>
      </c>
      <c r="B42" s="22" t="s">
        <v>106</v>
      </c>
      <c r="C42" s="47">
        <f>SUM(E42:I42)</f>
        <v>-4.749</v>
      </c>
      <c r="D42" s="25"/>
      <c r="E42" s="26">
        <v>-4.749</v>
      </c>
      <c r="F42" s="38"/>
      <c r="G42" s="22"/>
      <c r="H42" s="22"/>
      <c r="I42" s="22"/>
    </row>
    <row r="43" spans="1:9" ht="13.5" customHeight="1">
      <c r="A43" s="37">
        <v>2</v>
      </c>
      <c r="B43" s="22" t="s">
        <v>119</v>
      </c>
      <c r="C43" s="47">
        <f>E43+SUM(F43:I43)</f>
        <v>-23.953</v>
      </c>
      <c r="D43" s="25"/>
      <c r="E43" s="26">
        <v>-23.953</v>
      </c>
      <c r="F43" s="27"/>
      <c r="G43" s="27"/>
      <c r="H43" s="27"/>
      <c r="I43" s="27"/>
    </row>
    <row r="44" spans="1:9" ht="13.5" customHeight="1">
      <c r="A44" s="37">
        <v>3</v>
      </c>
      <c r="B44" s="22"/>
      <c r="C44" s="47"/>
      <c r="D44" s="25"/>
      <c r="E44" s="26"/>
      <c r="F44" s="27"/>
      <c r="G44" s="27"/>
      <c r="H44" s="27"/>
      <c r="I44" s="27"/>
    </row>
    <row r="45" spans="1:9" ht="13.5" customHeight="1">
      <c r="A45" s="37">
        <v>4</v>
      </c>
      <c r="B45" s="22" t="s">
        <v>102</v>
      </c>
      <c r="C45" s="47">
        <f>SUM(E45:I45)</f>
        <v>-41.51</v>
      </c>
      <c r="D45" s="25"/>
      <c r="E45" s="26">
        <v>-41.51</v>
      </c>
      <c r="F45" s="27"/>
      <c r="G45" s="27"/>
      <c r="H45" s="27"/>
      <c r="I45" s="27"/>
    </row>
    <row r="46" spans="1:9" ht="13.5" customHeight="1">
      <c r="A46" s="37">
        <v>5</v>
      </c>
      <c r="B46" s="22" t="s">
        <v>124</v>
      </c>
      <c r="C46" s="47">
        <f aca="true" t="shared" si="0" ref="C46:C51">E46+SUM(F46:I46)</f>
        <v>-75.219</v>
      </c>
      <c r="D46" s="25"/>
      <c r="E46" s="26">
        <v>-75.219</v>
      </c>
      <c r="F46" s="27"/>
      <c r="G46" s="27"/>
      <c r="H46" s="27"/>
      <c r="I46" s="27"/>
    </row>
    <row r="47" spans="1:9" ht="13.5" customHeight="1">
      <c r="A47" s="37">
        <v>6</v>
      </c>
      <c r="B47" s="22"/>
      <c r="C47" s="47"/>
      <c r="D47" s="25"/>
      <c r="E47" s="26"/>
      <c r="F47" s="27"/>
      <c r="G47" s="27"/>
      <c r="H47" s="27"/>
      <c r="I47" s="27"/>
    </row>
    <row r="48" spans="1:9" ht="13.5" customHeight="1">
      <c r="A48" s="37">
        <v>7</v>
      </c>
      <c r="B48" s="22"/>
      <c r="C48" s="47"/>
      <c r="D48" s="25"/>
      <c r="E48" s="26"/>
      <c r="F48" s="27"/>
      <c r="G48" s="27"/>
      <c r="H48" s="27"/>
      <c r="I48" s="27"/>
    </row>
    <row r="49" spans="1:9" ht="13.5" customHeight="1">
      <c r="A49" s="37">
        <v>8</v>
      </c>
      <c r="B49" s="22" t="s">
        <v>104</v>
      </c>
      <c r="C49" s="47">
        <f t="shared" si="0"/>
        <v>-96.089</v>
      </c>
      <c r="D49" s="25"/>
      <c r="E49" s="26">
        <v>-96.089</v>
      </c>
      <c r="F49" s="27"/>
      <c r="G49" s="27"/>
      <c r="H49" s="27"/>
      <c r="I49" s="27"/>
    </row>
    <row r="50" spans="1:9" ht="13.5" customHeight="1">
      <c r="A50" s="37">
        <v>9</v>
      </c>
      <c r="B50" s="22" t="s">
        <v>123</v>
      </c>
      <c r="C50" s="47">
        <f t="shared" si="0"/>
        <v>-96.372</v>
      </c>
      <c r="D50" s="25"/>
      <c r="E50" s="26">
        <v>-96.372</v>
      </c>
      <c r="F50" s="27"/>
      <c r="G50" s="27"/>
      <c r="H50" s="27"/>
      <c r="I50" s="27"/>
    </row>
    <row r="51" spans="1:9" ht="13.5" customHeight="1">
      <c r="A51" s="48"/>
      <c r="B51" s="46" t="s">
        <v>127</v>
      </c>
      <c r="C51" s="47">
        <f t="shared" si="0"/>
        <v>-148.514</v>
      </c>
      <c r="D51" s="25"/>
      <c r="E51" s="26">
        <v>-148.514</v>
      </c>
      <c r="F51" s="27"/>
      <c r="G51" s="27"/>
      <c r="H51" s="27"/>
      <c r="I51" s="27"/>
    </row>
    <row r="52" spans="1:9" ht="20.25">
      <c r="A52" s="49" t="s">
        <v>114</v>
      </c>
      <c r="B52" s="49"/>
      <c r="C52" s="45">
        <f>SUM(C3:C51)</f>
        <v>2567.467</v>
      </c>
      <c r="D52" s="42"/>
      <c r="E52" s="43"/>
      <c r="F52" s="44"/>
      <c r="G52" s="44"/>
      <c r="H52" s="44"/>
      <c r="I52" s="44"/>
    </row>
  </sheetData>
  <conditionalFormatting sqref="F25:I52 F3:I23">
    <cfRule type="cellIs" priority="1" dxfId="0" operator="greaterThan" stopIfTrue="1">
      <formula>0</formula>
    </cfRule>
  </conditionalFormatting>
  <printOptions horizontalCentered="1"/>
  <pageMargins left="0.4724409448818898" right="0.3937007874015748" top="0.5511811023622047" bottom="0.708661417322834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7" sqref="D17"/>
    </sheetView>
  </sheetViews>
  <sheetFormatPr defaultColWidth="9.00390625" defaultRowHeight="13.5" customHeight="1"/>
  <cols>
    <col min="1" max="1" width="9.25390625" style="11" customWidth="1"/>
    <col min="2" max="2" width="5.25390625" style="2" customWidth="1"/>
    <col min="3" max="7" width="5.125" style="2" customWidth="1"/>
    <col min="8" max="16384" width="9.00390625" style="19" customWidth="1"/>
  </cols>
  <sheetData>
    <row r="1" spans="1:7" ht="13.5" customHeight="1">
      <c r="A1" s="258" t="s">
        <v>89</v>
      </c>
      <c r="B1" s="258"/>
      <c r="C1" s="258"/>
      <c r="D1" s="258"/>
      <c r="E1" s="258"/>
      <c r="F1" s="258"/>
      <c r="G1" s="258"/>
    </row>
    <row r="2" spans="1:7" s="2" customFormat="1" ht="13.5" customHeight="1">
      <c r="A2" s="1" t="s">
        <v>61</v>
      </c>
      <c r="B2" s="1">
        <f>'余额'!J1</f>
        <v>1</v>
      </c>
      <c r="C2" s="1">
        <f>'余额'!K1</f>
        <v>2</v>
      </c>
      <c r="D2" s="1">
        <f>'余额'!L1</f>
        <v>3</v>
      </c>
      <c r="E2" s="1">
        <f>'余额'!M1</f>
        <v>4</v>
      </c>
      <c r="F2" s="1">
        <f>'余额'!N1</f>
        <v>5</v>
      </c>
      <c r="G2" s="1">
        <f>'余额'!O1</f>
        <v>6</v>
      </c>
    </row>
    <row r="3" spans="1:7" ht="13.5" customHeight="1">
      <c r="A3" s="3" t="s">
        <v>79</v>
      </c>
      <c r="B3" s="3" t="str">
        <f>'余额'!J2</f>
        <v>2-19</v>
      </c>
      <c r="C3" s="3" t="str">
        <f>'余额'!K2</f>
        <v>2-21</v>
      </c>
      <c r="D3" s="3" t="str">
        <f>'余额'!L2</f>
        <v>2-23</v>
      </c>
      <c r="E3" s="3" t="str">
        <f>'余额'!M2</f>
        <v>2-26</v>
      </c>
      <c r="F3" s="3">
        <f>'余额'!N2</f>
        <v>0</v>
      </c>
      <c r="G3" s="3">
        <f>'余额'!O2</f>
        <v>0</v>
      </c>
    </row>
    <row r="4" spans="1:7" ht="13.5" customHeight="1">
      <c r="A4" s="4" t="s">
        <v>80</v>
      </c>
      <c r="B4" s="4">
        <f>'余额'!J3</f>
        <v>9</v>
      </c>
      <c r="C4" s="4">
        <f>'余额'!K3</f>
        <v>9</v>
      </c>
      <c r="D4" s="4">
        <f>'余额'!L3</f>
        <v>9</v>
      </c>
      <c r="E4" s="4">
        <f>'余额'!M3</f>
        <v>9</v>
      </c>
      <c r="F4" s="4">
        <f>'余额'!N3</f>
        <v>0</v>
      </c>
      <c r="G4" s="4">
        <f>'余额'!O3</f>
        <v>0</v>
      </c>
    </row>
    <row r="5" spans="1:7" ht="13.5" customHeight="1">
      <c r="A5" s="5" t="s">
        <v>81</v>
      </c>
      <c r="B5" s="5">
        <f>'余额'!J4</f>
        <v>78</v>
      </c>
      <c r="C5" s="5">
        <f>'余额'!K4</f>
        <v>72</v>
      </c>
      <c r="D5" s="5">
        <f>'余额'!L4</f>
        <v>65</v>
      </c>
      <c r="E5" s="5">
        <f>'余额'!M4</f>
        <v>84</v>
      </c>
      <c r="F5" s="5">
        <f>'余额'!N4</f>
        <v>0</v>
      </c>
      <c r="G5" s="5">
        <f>'余额'!O4</f>
        <v>0</v>
      </c>
    </row>
    <row r="6" spans="1:7" ht="13.5" customHeight="1">
      <c r="A6" s="5" t="s">
        <v>82</v>
      </c>
      <c r="B6" s="5">
        <f>'余额'!J5</f>
        <v>270</v>
      </c>
      <c r="C6" s="5">
        <f>'余额'!K5</f>
        <v>270</v>
      </c>
      <c r="D6" s="5">
        <f>'余额'!L5</f>
        <v>270</v>
      </c>
      <c r="E6" s="5">
        <f>'余额'!M5</f>
        <v>270</v>
      </c>
      <c r="F6" s="5">
        <f>'余额'!N5</f>
        <v>0</v>
      </c>
      <c r="G6" s="5">
        <f>'余额'!O5</f>
        <v>0</v>
      </c>
    </row>
    <row r="7" spans="1:7" ht="13.5" customHeight="1">
      <c r="A7" s="5" t="s">
        <v>83</v>
      </c>
      <c r="B7" s="5">
        <f>'余额'!J6</f>
        <v>325</v>
      </c>
      <c r="C7" s="5">
        <f>'余额'!K6</f>
        <v>300</v>
      </c>
      <c r="D7" s="5">
        <f>'余额'!L6</f>
        <v>270.8333333333333</v>
      </c>
      <c r="E7" s="5">
        <f>'余额'!M6</f>
        <v>294</v>
      </c>
      <c r="F7" s="5">
        <f>'余额'!N6</f>
        <v>0</v>
      </c>
      <c r="G7" s="5">
        <f>'余额'!O6</f>
        <v>0</v>
      </c>
    </row>
    <row r="8" spans="1:7" ht="13.5" customHeight="1">
      <c r="A8" s="6" t="str">
        <f>'余额'!A7</f>
        <v>总费用</v>
      </c>
      <c r="B8" s="6">
        <f>'余额'!J7</f>
        <v>595</v>
      </c>
      <c r="C8" s="6">
        <f>'余额'!K7</f>
        <v>570</v>
      </c>
      <c r="D8" s="6">
        <f>'余额'!L7</f>
        <v>540.8333333333333</v>
      </c>
      <c r="E8" s="6">
        <f>'余额'!M7</f>
        <v>564</v>
      </c>
      <c r="F8" s="6">
        <f>'余额'!N7</f>
        <v>0</v>
      </c>
      <c r="G8" s="6">
        <f>'余额'!O7</f>
        <v>0</v>
      </c>
    </row>
    <row r="9" spans="1:7" ht="13.5" customHeight="1">
      <c r="A9" s="7" t="s">
        <v>84</v>
      </c>
      <c r="B9" s="7">
        <f>'余额'!J8</f>
        <v>40</v>
      </c>
      <c r="C9" s="7">
        <f>'余额'!K8</f>
        <v>70</v>
      </c>
      <c r="D9" s="7">
        <f>'余额'!L8</f>
        <v>0</v>
      </c>
      <c r="E9" s="7">
        <f>'余额'!M8</f>
        <v>40</v>
      </c>
      <c r="F9" s="7">
        <f>'余额'!N8</f>
        <v>0</v>
      </c>
      <c r="G9" s="7">
        <f>'余额'!O8</f>
        <v>0</v>
      </c>
    </row>
    <row r="10" spans="1:7" ht="13.5" customHeight="1">
      <c r="A10" s="8" t="s">
        <v>85</v>
      </c>
      <c r="B10" s="8">
        <f>'余额'!J9</f>
        <v>23</v>
      </c>
      <c r="C10" s="8">
        <f>'余额'!K9</f>
        <v>22</v>
      </c>
      <c r="D10" s="8">
        <f>'余额'!L9</f>
        <v>21</v>
      </c>
      <c r="E10" s="8">
        <f>'余额'!M9</f>
        <v>22</v>
      </c>
      <c r="F10" s="8">
        <f>'余额'!N9</f>
        <v>8</v>
      </c>
      <c r="G10" s="8">
        <f>'余额'!O9</f>
        <v>8</v>
      </c>
    </row>
    <row r="11" spans="1:7" ht="13.5" customHeight="1">
      <c r="A11" s="33" t="s">
        <v>86</v>
      </c>
      <c r="B11" s="33">
        <f>'余额'!J10</f>
        <v>-10.869565217391305</v>
      </c>
      <c r="C11" s="33">
        <f>'余额'!K10</f>
        <v>-10.681818181818182</v>
      </c>
      <c r="D11" s="33">
        <f>'余额'!L10</f>
        <v>-12.857142857142858</v>
      </c>
      <c r="E11" s="33">
        <f>'余额'!M10</f>
        <v>-11.363636363636363</v>
      </c>
      <c r="F11" s="33">
        <f>'余额'!N10</f>
        <v>0</v>
      </c>
      <c r="G11" s="33">
        <f>'余额'!O10</f>
        <v>0</v>
      </c>
    </row>
    <row r="12" spans="1:7" ht="13.5" customHeight="1">
      <c r="A12" s="33" t="s">
        <v>87</v>
      </c>
      <c r="B12" s="33">
        <f>'余额'!J11</f>
        <v>-13.26086956521739</v>
      </c>
      <c r="C12" s="33">
        <f>'余额'!K11</f>
        <v>-12.045454545454545</v>
      </c>
      <c r="D12" s="33">
        <f>'余额'!L11</f>
        <v>-12.896825396825395</v>
      </c>
      <c r="E12" s="33">
        <f>'余额'!M11</f>
        <v>-12.454545454545455</v>
      </c>
      <c r="F12" s="33">
        <f>'余额'!N11</f>
        <v>0</v>
      </c>
      <c r="G12" s="33">
        <f>'余额'!O11</f>
        <v>0</v>
      </c>
    </row>
    <row r="13" spans="1:7" ht="13.5" customHeight="1">
      <c r="A13" s="8" t="s">
        <v>88</v>
      </c>
      <c r="B13" s="8">
        <f>'余额'!J12</f>
        <v>0</v>
      </c>
      <c r="C13" s="8">
        <f>'余额'!K12</f>
        <v>0</v>
      </c>
      <c r="D13" s="8">
        <f>'余额'!L12</f>
        <v>0</v>
      </c>
      <c r="E13" s="8">
        <f>'余额'!M12</f>
        <v>0</v>
      </c>
      <c r="F13" s="8">
        <f>'余额'!N12</f>
        <v>0</v>
      </c>
      <c r="G13" s="8">
        <f>'余额'!O12</f>
        <v>0</v>
      </c>
    </row>
    <row r="14" spans="1:7" ht="13.5" customHeight="1">
      <c r="A14" s="9" t="str">
        <f>'余额'!A13</f>
        <v>平均活动费</v>
      </c>
      <c r="B14" s="9">
        <f>'余额'!J13</f>
        <v>-24.130434782608695</v>
      </c>
      <c r="C14" s="9">
        <f>'余额'!K13</f>
        <v>-22.727272727272727</v>
      </c>
      <c r="D14" s="9">
        <f>'余额'!L13</f>
        <v>-25.753968253968253</v>
      </c>
      <c r="E14" s="9">
        <f>'余额'!M13</f>
        <v>-23.81818181818182</v>
      </c>
      <c r="F14" s="9">
        <f>'余额'!N13</f>
        <v>0</v>
      </c>
      <c r="G14" s="9">
        <f>'余额'!O13</f>
        <v>0</v>
      </c>
    </row>
    <row r="15" spans="1:7" ht="13.5" customHeight="1">
      <c r="A15" s="21" t="str">
        <f>'余额'!B99</f>
        <v>蚂蚁</v>
      </c>
      <c r="B15" s="10">
        <f>'余额'!J99</f>
        <v>1218.38</v>
      </c>
      <c r="C15" s="10">
        <f>'余额'!K99</f>
        <v>1218.38</v>
      </c>
      <c r="D15" s="10">
        <f>'余额'!L99</f>
        <v>1218.38</v>
      </c>
      <c r="E15" s="10">
        <f>'余额'!M99</f>
        <v>1218.38</v>
      </c>
      <c r="F15" s="10">
        <f>'余额'!N99</f>
        <v>1218.38</v>
      </c>
      <c r="G15" s="10">
        <f>'余额'!O99</f>
        <v>1218.38</v>
      </c>
    </row>
    <row r="16" spans="1:7" ht="13.5" customHeight="1">
      <c r="A16" s="21" t="str">
        <f>'余额'!B100</f>
        <v>考拉</v>
      </c>
      <c r="B16" s="10">
        <f>'余额'!J100</f>
        <v>968</v>
      </c>
      <c r="C16" s="10">
        <f>'余额'!K100</f>
        <v>968</v>
      </c>
      <c r="D16" s="10">
        <f>'余额'!L100</f>
        <v>968</v>
      </c>
      <c r="E16" s="10">
        <f>'余额'!M100</f>
        <v>968</v>
      </c>
      <c r="F16" s="10">
        <f>'余额'!N100</f>
        <v>968</v>
      </c>
      <c r="G16" s="10">
        <f>'余额'!O100</f>
        <v>968</v>
      </c>
    </row>
    <row r="17" spans="1:7" ht="13.5" customHeight="1">
      <c r="A17" s="21" t="str">
        <f>'余额'!B101</f>
        <v>小猪</v>
      </c>
      <c r="B17" s="10">
        <f>'余额'!J101</f>
        <v>16292.904</v>
      </c>
      <c r="C17" s="10">
        <f>'余额'!K101</f>
        <v>20562.904000000002</v>
      </c>
      <c r="D17" s="10">
        <f>'余额'!L101</f>
        <v>7442.07066666667</v>
      </c>
      <c r="E17" s="10">
        <f>'余额'!M101</f>
        <v>7148.07066666667</v>
      </c>
      <c r="F17" s="10">
        <f>'余额'!N101</f>
        <v>7148.07066666667</v>
      </c>
      <c r="G17" s="10">
        <f>'余额'!O101</f>
        <v>7148.07066666667</v>
      </c>
    </row>
    <row r="18" spans="1:7" ht="13.5" customHeight="1">
      <c r="A18" s="21" t="str">
        <f>'余额'!B102</f>
        <v>场地余额</v>
      </c>
      <c r="B18" s="20">
        <f>'余额'!J102</f>
        <v>18</v>
      </c>
      <c r="C18" s="20">
        <f>'余额'!K102</f>
        <v>9</v>
      </c>
      <c r="D18" s="20">
        <f>'余额'!L102</f>
        <v>650</v>
      </c>
      <c r="E18" s="20">
        <f>'余额'!M102</f>
        <v>641</v>
      </c>
      <c r="F18" s="20">
        <f>'余额'!N102</f>
        <v>641</v>
      </c>
      <c r="G18" s="20">
        <f>'余额'!O102</f>
        <v>641</v>
      </c>
    </row>
  </sheetData>
  <mergeCells count="1">
    <mergeCell ref="A1:G1"/>
  </mergeCells>
  <printOptions/>
  <pageMargins left="0.2" right="0.19" top="0.2" bottom="0.25" header="0.18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7">
      <selection activeCell="N19" sqref="N19"/>
    </sheetView>
  </sheetViews>
  <sheetFormatPr defaultColWidth="9.00390625" defaultRowHeight="14.25"/>
  <cols>
    <col min="1" max="1" width="2.625" style="32" customWidth="1"/>
    <col min="2" max="6" width="8.625" style="15" customWidth="1"/>
    <col min="7" max="7" width="2.75390625" style="15" customWidth="1"/>
    <col min="8" max="8" width="2.625" style="32" customWidth="1"/>
    <col min="9" max="10" width="8.625" style="15" customWidth="1"/>
    <col min="11" max="11" width="8.50390625" style="15" customWidth="1"/>
    <col min="12" max="13" width="8.625" style="15" customWidth="1"/>
    <col min="14" max="16384" width="9.00390625" style="15" customWidth="1"/>
  </cols>
  <sheetData>
    <row r="1" spans="1:13" s="13" customFormat="1" ht="17.25" customHeight="1">
      <c r="A1" s="259" t="s">
        <v>75</v>
      </c>
      <c r="B1" s="259"/>
      <c r="C1" s="12" t="s">
        <v>56</v>
      </c>
      <c r="D1" s="14"/>
      <c r="E1" s="12" t="s">
        <v>57</v>
      </c>
      <c r="F1" s="12"/>
      <c r="H1" s="259" t="s">
        <v>75</v>
      </c>
      <c r="I1" s="259"/>
      <c r="J1" s="12" t="s">
        <v>56</v>
      </c>
      <c r="K1" s="14"/>
      <c r="L1" s="12" t="s">
        <v>57</v>
      </c>
      <c r="M1" s="12"/>
    </row>
    <row r="2" spans="1:13" s="13" customFormat="1" ht="17.25" customHeight="1">
      <c r="A2" s="259"/>
      <c r="B2" s="259"/>
      <c r="C2" s="12" t="s">
        <v>58</v>
      </c>
      <c r="D2" s="14"/>
      <c r="E2" s="12" t="s">
        <v>64</v>
      </c>
      <c r="F2" s="30"/>
      <c r="H2" s="259"/>
      <c r="I2" s="259"/>
      <c r="J2" s="12" t="s">
        <v>58</v>
      </c>
      <c r="K2" s="14"/>
      <c r="L2" s="12" t="s">
        <v>64</v>
      </c>
      <c r="M2" s="30"/>
    </row>
    <row r="3" spans="1:13" s="13" customFormat="1" ht="17.25" customHeight="1">
      <c r="A3" s="260" t="s">
        <v>62</v>
      </c>
      <c r="B3" s="260"/>
      <c r="C3" s="260"/>
      <c r="D3" s="261" t="s">
        <v>91</v>
      </c>
      <c r="E3" s="41" t="s">
        <v>90</v>
      </c>
      <c r="F3" s="14"/>
      <c r="H3" s="260" t="s">
        <v>62</v>
      </c>
      <c r="I3" s="260"/>
      <c r="J3" s="260"/>
      <c r="K3" s="261" t="s">
        <v>91</v>
      </c>
      <c r="L3" s="41" t="s">
        <v>90</v>
      </c>
      <c r="M3" s="14"/>
    </row>
    <row r="4" spans="1:13" s="13" customFormat="1" ht="17.25" customHeight="1">
      <c r="A4" s="260"/>
      <c r="B4" s="260"/>
      <c r="C4" s="260"/>
      <c r="D4" s="261"/>
      <c r="E4" s="12" t="s">
        <v>76</v>
      </c>
      <c r="F4" s="14"/>
      <c r="H4" s="260"/>
      <c r="I4" s="260"/>
      <c r="J4" s="260"/>
      <c r="K4" s="261"/>
      <c r="L4" s="12" t="s">
        <v>76</v>
      </c>
      <c r="M4" s="14"/>
    </row>
    <row r="5" spans="1:13" s="13" customFormat="1" ht="17.25" customHeight="1">
      <c r="A5" s="260"/>
      <c r="B5" s="260"/>
      <c r="C5" s="260"/>
      <c r="D5" s="261"/>
      <c r="E5" s="40" t="s">
        <v>92</v>
      </c>
      <c r="F5" s="14"/>
      <c r="H5" s="260"/>
      <c r="I5" s="260"/>
      <c r="J5" s="260"/>
      <c r="K5" s="261"/>
      <c r="L5" s="40" t="s">
        <v>92</v>
      </c>
      <c r="M5" s="14"/>
    </row>
    <row r="6" spans="1:13" s="13" customFormat="1" ht="17.25" customHeight="1">
      <c r="A6" s="260"/>
      <c r="B6" s="260"/>
      <c r="C6" s="260"/>
      <c r="D6" s="261"/>
      <c r="E6" s="40" t="s">
        <v>77</v>
      </c>
      <c r="F6" s="14"/>
      <c r="H6" s="260"/>
      <c r="I6" s="260"/>
      <c r="J6" s="260"/>
      <c r="K6" s="261"/>
      <c r="L6" s="40" t="s">
        <v>77</v>
      </c>
      <c r="M6" s="14"/>
    </row>
    <row r="7" spans="1:13" ht="14.25" customHeight="1">
      <c r="A7" s="31">
        <v>1</v>
      </c>
      <c r="B7" s="29" t="str">
        <f>'余额'!B14</f>
        <v>青霜</v>
      </c>
      <c r="C7" s="29" t="str">
        <f>'余额'!B34</f>
        <v>紫电</v>
      </c>
      <c r="D7" s="29" t="str">
        <f>'余额'!B54</f>
        <v>陶冶</v>
      </c>
      <c r="E7" s="29" t="str">
        <f>'余额'!B74</f>
        <v>伊萨罗</v>
      </c>
      <c r="F7" s="50" t="s">
        <v>132</v>
      </c>
      <c r="H7" s="31">
        <v>1</v>
      </c>
      <c r="I7" s="29" t="str">
        <f>'余额'!B14</f>
        <v>青霜</v>
      </c>
      <c r="J7" s="29" t="str">
        <f>'余额'!B34</f>
        <v>紫电</v>
      </c>
      <c r="K7" s="29" t="str">
        <f>'余额'!B54</f>
        <v>陶冶</v>
      </c>
      <c r="L7" s="29" t="str">
        <f>'余额'!B74</f>
        <v>伊萨罗</v>
      </c>
      <c r="M7" s="50" t="s">
        <v>132</v>
      </c>
    </row>
    <row r="8" spans="1:13" ht="14.25" customHeight="1">
      <c r="A8" s="31">
        <v>2</v>
      </c>
      <c r="B8" s="29" t="str">
        <f>'余额'!B15</f>
        <v>肥蛇</v>
      </c>
      <c r="C8" s="29" t="str">
        <f>'余额'!B35</f>
        <v>小猪</v>
      </c>
      <c r="D8" s="29" t="str">
        <f>'余额'!B55</f>
        <v>迷狼</v>
      </c>
      <c r="E8" s="29" t="str">
        <f>'余额'!B75</f>
        <v>雪豹</v>
      </c>
      <c r="F8" s="34" t="str">
        <f>'临打'!B3</f>
        <v>邓海</v>
      </c>
      <c r="H8" s="31">
        <v>2</v>
      </c>
      <c r="I8" s="29" t="str">
        <f>'余额'!B15</f>
        <v>肥蛇</v>
      </c>
      <c r="J8" s="29" t="str">
        <f>'余额'!B35</f>
        <v>小猪</v>
      </c>
      <c r="K8" s="29" t="str">
        <f>'余额'!B55</f>
        <v>迷狼</v>
      </c>
      <c r="L8" s="29" t="str">
        <f>'余额'!B75</f>
        <v>雪豹</v>
      </c>
      <c r="M8" s="34" t="str">
        <f>'临打'!B3</f>
        <v>邓海</v>
      </c>
    </row>
    <row r="9" spans="1:13" ht="14.25" customHeight="1">
      <c r="A9" s="31">
        <v>3</v>
      </c>
      <c r="B9" s="29" t="str">
        <f>'余额'!B16</f>
        <v>蚊子</v>
      </c>
      <c r="C9" s="29" t="str">
        <f>'余额'!B36</f>
        <v>北极熊</v>
      </c>
      <c r="D9" s="29" t="str">
        <f>'余额'!B56</f>
        <v>迪迪夫</v>
      </c>
      <c r="E9" s="29" t="str">
        <f>'余额'!B76</f>
        <v>米兰</v>
      </c>
      <c r="F9" s="34" t="str">
        <f>'临打'!B4</f>
        <v>末路</v>
      </c>
      <c r="H9" s="31">
        <v>3</v>
      </c>
      <c r="I9" s="29" t="str">
        <f>'余额'!B16</f>
        <v>蚊子</v>
      </c>
      <c r="J9" s="29" t="str">
        <f>'余额'!B36</f>
        <v>北极熊</v>
      </c>
      <c r="K9" s="29" t="str">
        <f>'余额'!B56</f>
        <v>迪迪夫</v>
      </c>
      <c r="L9" s="29" t="str">
        <f>'余额'!B76</f>
        <v>米兰</v>
      </c>
      <c r="M9" s="34" t="str">
        <f>'临打'!B4</f>
        <v>末路</v>
      </c>
    </row>
    <row r="10" spans="1:13" ht="14.25" customHeight="1">
      <c r="A10" s="31">
        <v>4</v>
      </c>
      <c r="B10" s="29" t="str">
        <f>'余额'!B17</f>
        <v>娜娜</v>
      </c>
      <c r="C10" s="29" t="str">
        <f>'余额'!B37</f>
        <v>38度</v>
      </c>
      <c r="D10" s="29" t="str">
        <f>'余额'!B57</f>
        <v>图腾</v>
      </c>
      <c r="E10" s="29" t="str">
        <f>'余额'!B77</f>
        <v>蔚蓝</v>
      </c>
      <c r="F10" s="34" t="str">
        <f>'临打'!B5</f>
        <v>问天</v>
      </c>
      <c r="H10" s="31">
        <v>4</v>
      </c>
      <c r="I10" s="29" t="str">
        <f>'余额'!B17</f>
        <v>娜娜</v>
      </c>
      <c r="J10" s="29" t="str">
        <f>'余额'!B37</f>
        <v>38度</v>
      </c>
      <c r="K10" s="29" t="str">
        <f>'余额'!B57</f>
        <v>图腾</v>
      </c>
      <c r="L10" s="29" t="str">
        <f>'余额'!B77</f>
        <v>蔚蓝</v>
      </c>
      <c r="M10" s="34" t="str">
        <f>'临打'!B5</f>
        <v>问天</v>
      </c>
    </row>
    <row r="11" spans="1:13" ht="14.25" customHeight="1">
      <c r="A11" s="31">
        <v>5</v>
      </c>
      <c r="B11" s="29">
        <f>'余额'!B18</f>
        <v>0</v>
      </c>
      <c r="C11" s="29">
        <f>'余额'!B38</f>
        <v>0</v>
      </c>
      <c r="D11" s="29" t="str">
        <f>'余额'!B58</f>
        <v>小冯</v>
      </c>
      <c r="E11" s="29" t="str">
        <f>'余额'!B78</f>
        <v>烧开水</v>
      </c>
      <c r="F11" s="34" t="str">
        <f>'临打'!B6</f>
        <v>成都老刘</v>
      </c>
      <c r="H11" s="31">
        <v>5</v>
      </c>
      <c r="I11" s="29">
        <f>'余额'!B18</f>
        <v>0</v>
      </c>
      <c r="J11" s="29">
        <f>'余额'!B38</f>
        <v>0</v>
      </c>
      <c r="K11" s="29" t="str">
        <f>'余额'!B58</f>
        <v>小冯</v>
      </c>
      <c r="L11" s="29" t="str">
        <f>'余额'!B78</f>
        <v>烧开水</v>
      </c>
      <c r="M11" s="34" t="str">
        <f>'临打'!B6</f>
        <v>成都老刘</v>
      </c>
    </row>
    <row r="12" spans="1:13" ht="14.25" customHeight="1">
      <c r="A12" s="31">
        <v>6</v>
      </c>
      <c r="B12" s="29">
        <f>'余额'!B19</f>
        <v>0</v>
      </c>
      <c r="C12" s="29">
        <f>'余额'!B39</f>
        <v>0</v>
      </c>
      <c r="D12" s="29" t="str">
        <f>'余额'!B59</f>
        <v>小田</v>
      </c>
      <c r="E12" s="29" t="str">
        <f>'余额'!B79</f>
        <v>无锈</v>
      </c>
      <c r="F12" s="34" t="str">
        <f>'临打'!B7</f>
        <v>LOX</v>
      </c>
      <c r="H12" s="31">
        <v>6</v>
      </c>
      <c r="I12" s="29">
        <f>'余额'!B19</f>
        <v>0</v>
      </c>
      <c r="J12" s="29">
        <f>'余额'!B39</f>
        <v>0</v>
      </c>
      <c r="K12" s="29" t="str">
        <f>'余额'!B59</f>
        <v>小田</v>
      </c>
      <c r="L12" s="29" t="str">
        <f>'余额'!B79</f>
        <v>无锈</v>
      </c>
      <c r="M12" s="34" t="str">
        <f>'临打'!B7</f>
        <v>LOX</v>
      </c>
    </row>
    <row r="13" spans="1:13" ht="14.25" customHeight="1">
      <c r="A13" s="31">
        <v>7</v>
      </c>
      <c r="B13" s="29">
        <f>'余额'!B20</f>
        <v>0</v>
      </c>
      <c r="C13" s="29">
        <f>'余额'!B40</f>
        <v>0</v>
      </c>
      <c r="D13" s="29" t="str">
        <f>'余额'!B60</f>
        <v>阿坚</v>
      </c>
      <c r="E13" s="29" t="e">
        <f>余额!#REF!</f>
        <v>#REF!</v>
      </c>
      <c r="F13" s="34" t="str">
        <f>'临打'!B8</f>
        <v>胡蕾</v>
      </c>
      <c r="H13" s="31">
        <v>7</v>
      </c>
      <c r="I13" s="29">
        <f>'余额'!B20</f>
        <v>0</v>
      </c>
      <c r="J13" s="29">
        <f>'余额'!B40</f>
        <v>0</v>
      </c>
      <c r="K13" s="29" t="str">
        <f>'余额'!B60</f>
        <v>阿坚</v>
      </c>
      <c r="L13" s="29" t="e">
        <f>余额!#REF!</f>
        <v>#REF!</v>
      </c>
      <c r="M13" s="34" t="str">
        <f>'临打'!B8</f>
        <v>胡蕾</v>
      </c>
    </row>
    <row r="14" spans="1:13" ht="14.25" customHeight="1">
      <c r="A14" s="31">
        <v>8</v>
      </c>
      <c r="B14" s="29" t="str">
        <f>'余额'!B21</f>
        <v>高猪</v>
      </c>
      <c r="C14" s="29" t="str">
        <f>'余额'!B41</f>
        <v>东家</v>
      </c>
      <c r="D14" s="29" t="str">
        <f>'余额'!B61</f>
        <v>海豚</v>
      </c>
      <c r="E14" s="29" t="str">
        <f>'余额'!B81</f>
        <v>刘勇</v>
      </c>
      <c r="F14" s="34" t="str">
        <f>'临打'!B9</f>
        <v>八戒</v>
      </c>
      <c r="H14" s="31">
        <v>8</v>
      </c>
      <c r="I14" s="29" t="str">
        <f>'余额'!B21</f>
        <v>高猪</v>
      </c>
      <c r="J14" s="29" t="str">
        <f>'余额'!B41</f>
        <v>东家</v>
      </c>
      <c r="K14" s="29" t="str">
        <f>'余额'!B61</f>
        <v>海豚</v>
      </c>
      <c r="L14" s="29" t="str">
        <f>'余额'!B81</f>
        <v>刘勇</v>
      </c>
      <c r="M14" s="34" t="str">
        <f>'临打'!B9</f>
        <v>八戒</v>
      </c>
    </row>
    <row r="15" spans="1:13" ht="14.25" customHeight="1">
      <c r="A15" s="31">
        <v>9</v>
      </c>
      <c r="B15" s="29" t="str">
        <f>'余额'!B22</f>
        <v>烦斗星</v>
      </c>
      <c r="C15" s="29" t="str">
        <f>'余额'!B42</f>
        <v>善纯片</v>
      </c>
      <c r="D15" s="29" t="str">
        <f>'余额'!B62</f>
        <v>蚂二</v>
      </c>
      <c r="E15" s="29" t="str">
        <f>'余额'!B82</f>
        <v>小米</v>
      </c>
      <c r="F15" s="34" t="str">
        <f>'临打'!B10</f>
        <v>稻草</v>
      </c>
      <c r="H15" s="31">
        <v>9</v>
      </c>
      <c r="I15" s="29" t="str">
        <f>'余额'!B22</f>
        <v>烦斗星</v>
      </c>
      <c r="J15" s="29" t="str">
        <f>'余额'!B42</f>
        <v>善纯片</v>
      </c>
      <c r="K15" s="29" t="str">
        <f>'余额'!B62</f>
        <v>蚂二</v>
      </c>
      <c r="L15" s="29" t="str">
        <f>'余额'!B82</f>
        <v>小米</v>
      </c>
      <c r="M15" s="34" t="str">
        <f>'临打'!B10</f>
        <v>稻草</v>
      </c>
    </row>
    <row r="16" spans="1:13" ht="14.25" customHeight="1">
      <c r="A16" s="31">
        <v>10</v>
      </c>
      <c r="B16" s="29" t="str">
        <f>'余额'!B23</f>
        <v>洁子</v>
      </c>
      <c r="C16" s="29" t="str">
        <f>'余额'!B43</f>
        <v>野猪</v>
      </c>
      <c r="D16" s="29" t="str">
        <f>'余额'!B63</f>
        <v>金维他</v>
      </c>
      <c r="E16" s="29" t="str">
        <f>'余额'!B83</f>
        <v>艾喜</v>
      </c>
      <c r="F16" s="34" t="str">
        <f>'临打'!B11</f>
        <v>蚂六</v>
      </c>
      <c r="H16" s="31">
        <v>10</v>
      </c>
      <c r="I16" s="29" t="str">
        <f>'余额'!B23</f>
        <v>洁子</v>
      </c>
      <c r="J16" s="29" t="str">
        <f>'余额'!B43</f>
        <v>野猪</v>
      </c>
      <c r="K16" s="29" t="str">
        <f>'余额'!B63</f>
        <v>金维他</v>
      </c>
      <c r="L16" s="29" t="str">
        <f>'余额'!B83</f>
        <v>艾喜</v>
      </c>
      <c r="M16" s="34" t="str">
        <f>'临打'!B11</f>
        <v>蚂六</v>
      </c>
    </row>
    <row r="17" spans="1:13" ht="14.25" customHeight="1">
      <c r="A17" s="31">
        <v>11</v>
      </c>
      <c r="B17" s="29" t="str">
        <f>'余额'!B24</f>
        <v>米西西</v>
      </c>
      <c r="C17" s="29" t="str">
        <f>'余额'!B44</f>
        <v>X光</v>
      </c>
      <c r="D17" s="29" t="str">
        <f>'余额'!B64</f>
        <v>元元</v>
      </c>
      <c r="E17" s="29">
        <f>'余额'!B84</f>
        <v>0</v>
      </c>
      <c r="F17" s="34" t="str">
        <f>'临打'!B12</f>
        <v>冰红茶</v>
      </c>
      <c r="H17" s="31">
        <v>11</v>
      </c>
      <c r="I17" s="29" t="str">
        <f>'余额'!B24</f>
        <v>米西西</v>
      </c>
      <c r="J17" s="29" t="str">
        <f>'余额'!B44</f>
        <v>X光</v>
      </c>
      <c r="K17" s="29" t="str">
        <f>'余额'!B64</f>
        <v>元元</v>
      </c>
      <c r="L17" s="29">
        <f>'余额'!B84</f>
        <v>0</v>
      </c>
      <c r="M17" s="34" t="str">
        <f>'临打'!B12</f>
        <v>冰红茶</v>
      </c>
    </row>
    <row r="18" spans="1:13" ht="14.25" customHeight="1">
      <c r="A18" s="31">
        <v>12</v>
      </c>
      <c r="B18" s="29" t="str">
        <f>'余额'!B25</f>
        <v>考拉</v>
      </c>
      <c r="C18" s="29" t="str">
        <f>'余额'!B45</f>
        <v>暴力王</v>
      </c>
      <c r="D18" s="29" t="str">
        <f>'余额'!B65</f>
        <v>眼镜蛇</v>
      </c>
      <c r="E18" s="29">
        <f>'余额'!B85</f>
        <v>0</v>
      </c>
      <c r="F18" s="34">
        <f>'临打'!B13</f>
        <v>0</v>
      </c>
      <c r="H18" s="31">
        <v>12</v>
      </c>
      <c r="I18" s="29" t="str">
        <f>'余额'!B25</f>
        <v>考拉</v>
      </c>
      <c r="J18" s="29" t="str">
        <f>'余额'!B45</f>
        <v>暴力王</v>
      </c>
      <c r="K18" s="29" t="str">
        <f>'余额'!B65</f>
        <v>眼镜蛇</v>
      </c>
      <c r="L18" s="29">
        <f>'余额'!B85</f>
        <v>0</v>
      </c>
      <c r="M18" s="34">
        <f>'临打'!B13</f>
        <v>0</v>
      </c>
    </row>
    <row r="19" spans="1:13" ht="14.25" customHeight="1">
      <c r="A19" s="31">
        <v>13</v>
      </c>
      <c r="B19" s="29" t="str">
        <f>'余额'!B26</f>
        <v>朱朱</v>
      </c>
      <c r="C19" s="29" t="str">
        <f>'余额'!B46</f>
        <v>灰兔</v>
      </c>
      <c r="D19" s="29" t="str">
        <f>'余额'!B66</f>
        <v>温兔</v>
      </c>
      <c r="E19" s="29">
        <f>'余额'!B86</f>
        <v>0</v>
      </c>
      <c r="F19" s="34" t="str">
        <f>'临打'!B14</f>
        <v>LISA</v>
      </c>
      <c r="H19" s="31">
        <v>13</v>
      </c>
      <c r="I19" s="29" t="str">
        <f>'余额'!B26</f>
        <v>朱朱</v>
      </c>
      <c r="J19" s="29" t="str">
        <f>'余额'!B46</f>
        <v>灰兔</v>
      </c>
      <c r="K19" s="29" t="str">
        <f>'余额'!B66</f>
        <v>温兔</v>
      </c>
      <c r="L19" s="29">
        <f>'余额'!B86</f>
        <v>0</v>
      </c>
      <c r="M19" s="34" t="str">
        <f>'临打'!B14</f>
        <v>LISA</v>
      </c>
    </row>
    <row r="20" spans="1:13" ht="14.25" customHeight="1">
      <c r="A20" s="31">
        <v>14</v>
      </c>
      <c r="B20" s="29" t="str">
        <f>'余额'!B27</f>
        <v>可灵</v>
      </c>
      <c r="C20" s="29" t="str">
        <f>'余额'!B47</f>
        <v>潇潇</v>
      </c>
      <c r="D20" s="29" t="str">
        <f>'余额'!B67</f>
        <v>野兽</v>
      </c>
      <c r="E20" s="29">
        <f>'余额'!B87</f>
        <v>0</v>
      </c>
      <c r="F20" s="50" t="s">
        <v>131</v>
      </c>
      <c r="H20" s="31">
        <v>14</v>
      </c>
      <c r="I20" s="29" t="str">
        <f>'余额'!B27</f>
        <v>可灵</v>
      </c>
      <c r="J20" s="29" t="str">
        <f>'余额'!B47</f>
        <v>潇潇</v>
      </c>
      <c r="K20" s="29" t="str">
        <f>'余额'!B67</f>
        <v>野兽</v>
      </c>
      <c r="L20" s="29">
        <f>'余额'!B87</f>
        <v>0</v>
      </c>
      <c r="M20" s="50" t="s">
        <v>131</v>
      </c>
    </row>
    <row r="21" spans="1:13" ht="14.25" customHeight="1">
      <c r="A21" s="31">
        <v>15</v>
      </c>
      <c r="B21" s="29" t="str">
        <f>'余额'!B28</f>
        <v>肥皂</v>
      </c>
      <c r="C21" s="29" t="str">
        <f>'余额'!B48</f>
        <v>坚强</v>
      </c>
      <c r="D21" s="29" t="str">
        <f>'余额'!B68</f>
        <v>李东</v>
      </c>
      <c r="E21" s="29">
        <f>'余额'!B88</f>
        <v>0</v>
      </c>
      <c r="F21" s="51" t="str">
        <f>'临打'!B19</f>
        <v>郑羽</v>
      </c>
      <c r="H21" s="31">
        <v>15</v>
      </c>
      <c r="I21" s="29" t="str">
        <f>'余额'!B28</f>
        <v>肥皂</v>
      </c>
      <c r="J21" s="29" t="str">
        <f>'余额'!B48</f>
        <v>坚强</v>
      </c>
      <c r="K21" s="29" t="str">
        <f>'余额'!B68</f>
        <v>李东</v>
      </c>
      <c r="L21" s="29">
        <f>'余额'!B88</f>
        <v>0</v>
      </c>
      <c r="M21" s="51">
        <f>'临打'!I19</f>
        <v>0</v>
      </c>
    </row>
    <row r="22" spans="1:13" ht="14.25" customHeight="1">
      <c r="A22" s="31">
        <v>16</v>
      </c>
      <c r="B22" s="29" t="str">
        <f>'余额'!B29</f>
        <v>迷彩</v>
      </c>
      <c r="C22" s="29" t="str">
        <f>'余额'!B49</f>
        <v>偏锋</v>
      </c>
      <c r="D22" s="29" t="str">
        <f>'余额'!B69</f>
        <v>轮子</v>
      </c>
      <c r="E22" s="29">
        <f>'余额'!B89</f>
        <v>0</v>
      </c>
      <c r="F22" s="51" t="str">
        <f>'临打'!B20</f>
        <v>涛涛</v>
      </c>
      <c r="H22" s="31">
        <v>16</v>
      </c>
      <c r="I22" s="29" t="str">
        <f>'余额'!B29</f>
        <v>迷彩</v>
      </c>
      <c r="J22" s="29" t="str">
        <f>'余额'!B49</f>
        <v>偏锋</v>
      </c>
      <c r="K22" s="29" t="str">
        <f>'余额'!B69</f>
        <v>轮子</v>
      </c>
      <c r="L22" s="29">
        <f>'余额'!B89</f>
        <v>0</v>
      </c>
      <c r="M22" s="51">
        <f>'临打'!I20</f>
        <v>0</v>
      </c>
    </row>
    <row r="23" spans="1:13" ht="14.25" customHeight="1">
      <c r="A23" s="31">
        <v>17</v>
      </c>
      <c r="B23" s="29">
        <f>'余额'!B30</f>
        <v>0</v>
      </c>
      <c r="C23" s="29" t="str">
        <f>'余额'!B50</f>
        <v>警犬</v>
      </c>
      <c r="D23" s="29" t="str">
        <f>'余额'!B70</f>
        <v>中月</v>
      </c>
      <c r="E23" s="29" t="str">
        <f>'余额'!B90</f>
        <v>彬彬</v>
      </c>
      <c r="F23" s="51" t="str">
        <f>'临打'!B21</f>
        <v>程振华</v>
      </c>
      <c r="H23" s="31">
        <v>17</v>
      </c>
      <c r="I23" s="29">
        <f>'余额'!B30</f>
        <v>0</v>
      </c>
      <c r="J23" s="29" t="str">
        <f>'余额'!B50</f>
        <v>警犬</v>
      </c>
      <c r="K23" s="29" t="str">
        <f>'余额'!B70</f>
        <v>中月</v>
      </c>
      <c r="L23" s="29" t="str">
        <f>'余额'!B90</f>
        <v>彬彬</v>
      </c>
      <c r="M23" s="51">
        <f>'临打'!I21</f>
        <v>0</v>
      </c>
    </row>
    <row r="24" spans="1:13" ht="14.25" customHeight="1">
      <c r="A24" s="31">
        <v>18</v>
      </c>
      <c r="B24" s="29">
        <f>'余额'!B31</f>
        <v>0</v>
      </c>
      <c r="C24" s="29" t="str">
        <f>'余额'!B51</f>
        <v>汤汤</v>
      </c>
      <c r="D24" s="29" t="str">
        <f>'余额'!B71</f>
        <v>刘绍东</v>
      </c>
      <c r="E24" s="29" t="str">
        <f>'余额'!B91</f>
        <v>帆帆</v>
      </c>
      <c r="F24" s="51" t="str">
        <f>'临打'!B22</f>
        <v>空心菜</v>
      </c>
      <c r="H24" s="31">
        <v>18</v>
      </c>
      <c r="I24" s="29">
        <f>'余额'!B31</f>
        <v>0</v>
      </c>
      <c r="J24" s="29" t="str">
        <f>'余额'!B51</f>
        <v>汤汤</v>
      </c>
      <c r="K24" s="29" t="str">
        <f>'余额'!B71</f>
        <v>刘绍东</v>
      </c>
      <c r="L24" s="29" t="str">
        <f>'余额'!B91</f>
        <v>帆帆</v>
      </c>
      <c r="M24" s="51">
        <f>'临打'!I22</f>
        <v>0</v>
      </c>
    </row>
    <row r="25" spans="1:13" ht="14.25" customHeight="1">
      <c r="A25" s="31">
        <v>19</v>
      </c>
      <c r="B25" s="29">
        <f>'余额'!B32</f>
        <v>0</v>
      </c>
      <c r="C25" s="29" t="str">
        <f>'余额'!B52</f>
        <v>蚂蚁</v>
      </c>
      <c r="D25" s="29" t="str">
        <f>'余额'!B72</f>
        <v>地主</v>
      </c>
      <c r="E25" s="29" t="str">
        <f>'余额'!B92</f>
        <v>春春</v>
      </c>
      <c r="F25" s="51" t="str">
        <f>'临打'!B23</f>
        <v>黄麒英</v>
      </c>
      <c r="H25" s="31">
        <v>19</v>
      </c>
      <c r="I25" s="29">
        <f>'余额'!B32</f>
        <v>0</v>
      </c>
      <c r="J25" s="29" t="str">
        <f>'余额'!B52</f>
        <v>蚂蚁</v>
      </c>
      <c r="K25" s="29" t="str">
        <f>'余额'!B72</f>
        <v>地主</v>
      </c>
      <c r="L25" s="29" t="str">
        <f>'余额'!B92</f>
        <v>春春</v>
      </c>
      <c r="M25" s="51">
        <f>'临打'!I23</f>
        <v>0</v>
      </c>
    </row>
    <row r="26" spans="1:13" ht="14.25" customHeight="1">
      <c r="A26" s="31">
        <v>20</v>
      </c>
      <c r="B26" s="29">
        <f>'余额'!B33</f>
        <v>0</v>
      </c>
      <c r="C26" s="29" t="str">
        <f>'余额'!B53</f>
        <v>邓肯</v>
      </c>
      <c r="D26" s="29" t="str">
        <f>'余额'!B73</f>
        <v>松鼠</v>
      </c>
      <c r="E26" s="29" t="str">
        <f>'余额'!B93</f>
        <v>折耳根</v>
      </c>
      <c r="F26" s="51" t="str">
        <f>'临打'!B51</f>
        <v>蝌蚪</v>
      </c>
      <c r="H26" s="31">
        <v>20</v>
      </c>
      <c r="I26" s="29">
        <f>'余额'!B33</f>
        <v>0</v>
      </c>
      <c r="J26" s="29" t="str">
        <f>'余额'!B53</f>
        <v>邓肯</v>
      </c>
      <c r="K26" s="29" t="str">
        <f>'余额'!B73</f>
        <v>松鼠</v>
      </c>
      <c r="L26" s="29" t="str">
        <f>'余额'!B93</f>
        <v>折耳根</v>
      </c>
      <c r="M26" s="51" t="str">
        <f>'临打'!B51</f>
        <v>蝌蚪</v>
      </c>
    </row>
    <row r="27" ht="14.25" customHeight="1"/>
    <row r="28" spans="1:13" ht="17.25" customHeight="1">
      <c r="A28" s="259" t="s">
        <v>75</v>
      </c>
      <c r="B28" s="259"/>
      <c r="C28" s="12" t="s">
        <v>56</v>
      </c>
      <c r="D28" s="14"/>
      <c r="E28" s="12" t="s">
        <v>57</v>
      </c>
      <c r="F28" s="12"/>
      <c r="G28" s="13"/>
      <c r="H28" s="259" t="s">
        <v>75</v>
      </c>
      <c r="I28" s="259"/>
      <c r="J28" s="12" t="s">
        <v>56</v>
      </c>
      <c r="K28" s="14"/>
      <c r="L28" s="12" t="s">
        <v>57</v>
      </c>
      <c r="M28" s="12"/>
    </row>
    <row r="29" spans="1:13" ht="17.25" customHeight="1">
      <c r="A29" s="259"/>
      <c r="B29" s="259"/>
      <c r="C29" s="12" t="s">
        <v>58</v>
      </c>
      <c r="D29" s="14"/>
      <c r="E29" s="12" t="s">
        <v>64</v>
      </c>
      <c r="F29" s="30"/>
      <c r="G29" s="13"/>
      <c r="H29" s="259"/>
      <c r="I29" s="259"/>
      <c r="J29" s="12" t="s">
        <v>58</v>
      </c>
      <c r="K29" s="14"/>
      <c r="L29" s="12" t="s">
        <v>64</v>
      </c>
      <c r="M29" s="30"/>
    </row>
    <row r="30" spans="1:13" ht="17.25" customHeight="1">
      <c r="A30" s="260" t="s">
        <v>62</v>
      </c>
      <c r="B30" s="260"/>
      <c r="C30" s="260"/>
      <c r="D30" s="261" t="s">
        <v>91</v>
      </c>
      <c r="E30" s="41" t="s">
        <v>90</v>
      </c>
      <c r="F30" s="14"/>
      <c r="G30" s="13"/>
      <c r="H30" s="260" t="s">
        <v>62</v>
      </c>
      <c r="I30" s="260"/>
      <c r="J30" s="260"/>
      <c r="K30" s="261" t="s">
        <v>91</v>
      </c>
      <c r="L30" s="41" t="s">
        <v>90</v>
      </c>
      <c r="M30" s="14"/>
    </row>
    <row r="31" spans="1:13" ht="17.25" customHeight="1">
      <c r="A31" s="260"/>
      <c r="B31" s="260"/>
      <c r="C31" s="260"/>
      <c r="D31" s="261"/>
      <c r="E31" s="12" t="s">
        <v>76</v>
      </c>
      <c r="F31" s="14"/>
      <c r="G31" s="13"/>
      <c r="H31" s="260"/>
      <c r="I31" s="260"/>
      <c r="J31" s="260"/>
      <c r="K31" s="261"/>
      <c r="L31" s="12" t="s">
        <v>76</v>
      </c>
      <c r="M31" s="14"/>
    </row>
    <row r="32" spans="1:13" ht="17.25" customHeight="1">
      <c r="A32" s="260"/>
      <c r="B32" s="260"/>
      <c r="C32" s="260"/>
      <c r="D32" s="261"/>
      <c r="E32" s="40" t="s">
        <v>92</v>
      </c>
      <c r="F32" s="14"/>
      <c r="G32" s="13"/>
      <c r="H32" s="260"/>
      <c r="I32" s="260"/>
      <c r="J32" s="260"/>
      <c r="K32" s="261"/>
      <c r="L32" s="40" t="s">
        <v>92</v>
      </c>
      <c r="M32" s="14"/>
    </row>
    <row r="33" spans="1:13" ht="17.25" customHeight="1">
      <c r="A33" s="260"/>
      <c r="B33" s="260"/>
      <c r="C33" s="260"/>
      <c r="D33" s="261"/>
      <c r="E33" s="40" t="s">
        <v>77</v>
      </c>
      <c r="F33" s="14"/>
      <c r="G33" s="13"/>
      <c r="H33" s="260"/>
      <c r="I33" s="260"/>
      <c r="J33" s="260"/>
      <c r="K33" s="261"/>
      <c r="L33" s="40" t="s">
        <v>77</v>
      </c>
      <c r="M33" s="14"/>
    </row>
    <row r="34" spans="1:13" ht="14.25">
      <c r="A34" s="31">
        <v>1</v>
      </c>
      <c r="B34" s="29" t="str">
        <f>'余额'!B14</f>
        <v>青霜</v>
      </c>
      <c r="C34" s="29" t="str">
        <f>'余额'!B34</f>
        <v>紫电</v>
      </c>
      <c r="D34" s="29" t="str">
        <f>'余额'!B54</f>
        <v>陶冶</v>
      </c>
      <c r="E34" s="29" t="str">
        <f>'余额'!B74</f>
        <v>伊萨罗</v>
      </c>
      <c r="F34" s="50" t="s">
        <v>132</v>
      </c>
      <c r="H34" s="31">
        <v>1</v>
      </c>
      <c r="I34" s="29" t="str">
        <f>'余额'!B14</f>
        <v>青霜</v>
      </c>
      <c r="J34" s="29" t="str">
        <f>'余额'!B34</f>
        <v>紫电</v>
      </c>
      <c r="K34" s="29" t="str">
        <f>'余额'!B54</f>
        <v>陶冶</v>
      </c>
      <c r="L34" s="29" t="str">
        <f>'余额'!B74</f>
        <v>伊萨罗</v>
      </c>
      <c r="M34" s="50" t="s">
        <v>132</v>
      </c>
    </row>
    <row r="35" spans="1:13" ht="14.25">
      <c r="A35" s="31">
        <v>2</v>
      </c>
      <c r="B35" s="29" t="str">
        <f>'余额'!B15</f>
        <v>肥蛇</v>
      </c>
      <c r="C35" s="29" t="str">
        <f>'余额'!B35</f>
        <v>小猪</v>
      </c>
      <c r="D35" s="29" t="str">
        <f>'余额'!B55</f>
        <v>迷狼</v>
      </c>
      <c r="E35" s="29" t="str">
        <f>'余额'!B75</f>
        <v>雪豹</v>
      </c>
      <c r="F35" s="34" t="str">
        <f>'临打'!B3</f>
        <v>邓海</v>
      </c>
      <c r="H35" s="31">
        <v>2</v>
      </c>
      <c r="I35" s="29" t="str">
        <f>'余额'!B15</f>
        <v>肥蛇</v>
      </c>
      <c r="J35" s="29" t="str">
        <f>'余额'!B35</f>
        <v>小猪</v>
      </c>
      <c r="K35" s="29" t="str">
        <f>'余额'!B55</f>
        <v>迷狼</v>
      </c>
      <c r="L35" s="29" t="str">
        <f>'余额'!B75</f>
        <v>雪豹</v>
      </c>
      <c r="M35" s="34" t="str">
        <f>'临打'!B3</f>
        <v>邓海</v>
      </c>
    </row>
    <row r="36" spans="1:13" ht="14.25">
      <c r="A36" s="31">
        <v>3</v>
      </c>
      <c r="B36" s="29" t="str">
        <f>'余额'!B16</f>
        <v>蚊子</v>
      </c>
      <c r="C36" s="29" t="str">
        <f>'余额'!B36</f>
        <v>北极熊</v>
      </c>
      <c r="D36" s="29" t="str">
        <f>'余额'!B56</f>
        <v>迪迪夫</v>
      </c>
      <c r="E36" s="29" t="str">
        <f>'余额'!B76</f>
        <v>米兰</v>
      </c>
      <c r="F36" s="34" t="str">
        <f>'临打'!B4</f>
        <v>末路</v>
      </c>
      <c r="H36" s="31">
        <v>3</v>
      </c>
      <c r="I36" s="29" t="str">
        <f>'余额'!B16</f>
        <v>蚊子</v>
      </c>
      <c r="J36" s="29" t="str">
        <f>'余额'!B36</f>
        <v>北极熊</v>
      </c>
      <c r="K36" s="29" t="str">
        <f>'余额'!B56</f>
        <v>迪迪夫</v>
      </c>
      <c r="L36" s="29" t="str">
        <f>'余额'!B76</f>
        <v>米兰</v>
      </c>
      <c r="M36" s="34" t="str">
        <f>'临打'!B4</f>
        <v>末路</v>
      </c>
    </row>
    <row r="37" spans="1:13" ht="14.25">
      <c r="A37" s="31">
        <v>4</v>
      </c>
      <c r="B37" s="29" t="str">
        <f>'余额'!B17</f>
        <v>娜娜</v>
      </c>
      <c r="C37" s="29" t="str">
        <f>'余额'!B37</f>
        <v>38度</v>
      </c>
      <c r="D37" s="29" t="str">
        <f>'余额'!B57</f>
        <v>图腾</v>
      </c>
      <c r="E37" s="29" t="str">
        <f>'余额'!B77</f>
        <v>蔚蓝</v>
      </c>
      <c r="F37" s="34" t="str">
        <f>'临打'!B5</f>
        <v>问天</v>
      </c>
      <c r="H37" s="31">
        <v>4</v>
      </c>
      <c r="I37" s="29" t="str">
        <f>'余额'!B17</f>
        <v>娜娜</v>
      </c>
      <c r="J37" s="29" t="str">
        <f>'余额'!B37</f>
        <v>38度</v>
      </c>
      <c r="K37" s="29" t="str">
        <f>'余额'!B57</f>
        <v>图腾</v>
      </c>
      <c r="L37" s="29" t="str">
        <f>'余额'!B77</f>
        <v>蔚蓝</v>
      </c>
      <c r="M37" s="34" t="str">
        <f>'临打'!B5</f>
        <v>问天</v>
      </c>
    </row>
    <row r="38" spans="1:13" ht="14.25">
      <c r="A38" s="31">
        <v>5</v>
      </c>
      <c r="B38" s="29">
        <f>'余额'!B18</f>
        <v>0</v>
      </c>
      <c r="C38" s="29">
        <f>'余额'!B38</f>
        <v>0</v>
      </c>
      <c r="D38" s="29" t="str">
        <f>'余额'!B58</f>
        <v>小冯</v>
      </c>
      <c r="E38" s="29" t="str">
        <f>'余额'!B78</f>
        <v>烧开水</v>
      </c>
      <c r="F38" s="34" t="str">
        <f>'临打'!B6</f>
        <v>成都老刘</v>
      </c>
      <c r="H38" s="31">
        <v>5</v>
      </c>
      <c r="I38" s="29">
        <f>'余额'!B18</f>
        <v>0</v>
      </c>
      <c r="J38" s="29">
        <f>'余额'!B38</f>
        <v>0</v>
      </c>
      <c r="K38" s="29" t="str">
        <f>'余额'!B58</f>
        <v>小冯</v>
      </c>
      <c r="L38" s="29" t="str">
        <f>'余额'!B78</f>
        <v>烧开水</v>
      </c>
      <c r="M38" s="34" t="str">
        <f>'临打'!B6</f>
        <v>成都老刘</v>
      </c>
    </row>
    <row r="39" spans="1:13" ht="14.25">
      <c r="A39" s="31">
        <v>6</v>
      </c>
      <c r="B39" s="29">
        <f>'余额'!B19</f>
        <v>0</v>
      </c>
      <c r="C39" s="29">
        <f>'余额'!B39</f>
        <v>0</v>
      </c>
      <c r="D39" s="29" t="str">
        <f>'余额'!B59</f>
        <v>小田</v>
      </c>
      <c r="E39" s="29" t="str">
        <f>'余额'!B79</f>
        <v>无锈</v>
      </c>
      <c r="F39" s="34" t="str">
        <f>'临打'!B7</f>
        <v>LOX</v>
      </c>
      <c r="H39" s="31">
        <v>6</v>
      </c>
      <c r="I39" s="29">
        <f>'余额'!B19</f>
        <v>0</v>
      </c>
      <c r="J39" s="29">
        <f>'余额'!B39</f>
        <v>0</v>
      </c>
      <c r="K39" s="29" t="str">
        <f>'余额'!B59</f>
        <v>小田</v>
      </c>
      <c r="L39" s="29" t="str">
        <f>'余额'!B79</f>
        <v>无锈</v>
      </c>
      <c r="M39" s="34" t="str">
        <f>'临打'!B7</f>
        <v>LOX</v>
      </c>
    </row>
    <row r="40" spans="1:13" ht="14.25">
      <c r="A40" s="31">
        <v>7</v>
      </c>
      <c r="B40" s="29">
        <f>'余额'!B20</f>
        <v>0</v>
      </c>
      <c r="C40" s="29">
        <f>'余额'!B40</f>
        <v>0</v>
      </c>
      <c r="D40" s="29" t="str">
        <f>'余额'!B60</f>
        <v>阿坚</v>
      </c>
      <c r="E40" s="29" t="e">
        <f>余额!#REF!</f>
        <v>#REF!</v>
      </c>
      <c r="F40" s="34" t="str">
        <f>'临打'!B8</f>
        <v>胡蕾</v>
      </c>
      <c r="H40" s="31">
        <v>7</v>
      </c>
      <c r="I40" s="29">
        <f>'余额'!B20</f>
        <v>0</v>
      </c>
      <c r="J40" s="29">
        <f>'余额'!B40</f>
        <v>0</v>
      </c>
      <c r="K40" s="29" t="str">
        <f>'余额'!B60</f>
        <v>阿坚</v>
      </c>
      <c r="L40" s="29" t="e">
        <f>余额!#REF!</f>
        <v>#REF!</v>
      </c>
      <c r="M40" s="34" t="str">
        <f>'临打'!B8</f>
        <v>胡蕾</v>
      </c>
    </row>
    <row r="41" spans="1:13" ht="14.25">
      <c r="A41" s="31">
        <v>8</v>
      </c>
      <c r="B41" s="29" t="str">
        <f>'余额'!B21</f>
        <v>高猪</v>
      </c>
      <c r="C41" s="29" t="str">
        <f>'余额'!B41</f>
        <v>东家</v>
      </c>
      <c r="D41" s="29" t="str">
        <f>'余额'!B61</f>
        <v>海豚</v>
      </c>
      <c r="E41" s="29" t="str">
        <f>'余额'!B81</f>
        <v>刘勇</v>
      </c>
      <c r="F41" s="34" t="str">
        <f>'临打'!B9</f>
        <v>八戒</v>
      </c>
      <c r="H41" s="31">
        <v>8</v>
      </c>
      <c r="I41" s="29" t="str">
        <f>'余额'!B21</f>
        <v>高猪</v>
      </c>
      <c r="J41" s="29" t="str">
        <f>'余额'!B41</f>
        <v>东家</v>
      </c>
      <c r="K41" s="29" t="str">
        <f>'余额'!B61</f>
        <v>海豚</v>
      </c>
      <c r="L41" s="29" t="str">
        <f>'余额'!B81</f>
        <v>刘勇</v>
      </c>
      <c r="M41" s="34" t="str">
        <f>'临打'!B9</f>
        <v>八戒</v>
      </c>
    </row>
    <row r="42" spans="1:13" ht="14.25">
      <c r="A42" s="31">
        <v>9</v>
      </c>
      <c r="B42" s="29" t="str">
        <f>'余额'!B22</f>
        <v>烦斗星</v>
      </c>
      <c r="C42" s="29" t="str">
        <f>'余额'!B42</f>
        <v>善纯片</v>
      </c>
      <c r="D42" s="29" t="str">
        <f>'余额'!B62</f>
        <v>蚂二</v>
      </c>
      <c r="E42" s="29" t="str">
        <f>'余额'!B82</f>
        <v>小米</v>
      </c>
      <c r="F42" s="34" t="str">
        <f>'临打'!B10</f>
        <v>稻草</v>
      </c>
      <c r="H42" s="31">
        <v>9</v>
      </c>
      <c r="I42" s="29" t="str">
        <f>'余额'!B22</f>
        <v>烦斗星</v>
      </c>
      <c r="J42" s="29" t="str">
        <f>'余额'!B42</f>
        <v>善纯片</v>
      </c>
      <c r="K42" s="29" t="str">
        <f>'余额'!B62</f>
        <v>蚂二</v>
      </c>
      <c r="L42" s="29" t="str">
        <f>'余额'!B82</f>
        <v>小米</v>
      </c>
      <c r="M42" s="34" t="str">
        <f>'临打'!B10</f>
        <v>稻草</v>
      </c>
    </row>
    <row r="43" spans="1:13" ht="14.25">
      <c r="A43" s="31">
        <v>10</v>
      </c>
      <c r="B43" s="29" t="str">
        <f>'余额'!B23</f>
        <v>洁子</v>
      </c>
      <c r="C43" s="29" t="str">
        <f>'余额'!B43</f>
        <v>野猪</v>
      </c>
      <c r="D43" s="29" t="str">
        <f>'余额'!B63</f>
        <v>金维他</v>
      </c>
      <c r="E43" s="29" t="str">
        <f>'余额'!B83</f>
        <v>艾喜</v>
      </c>
      <c r="F43" s="34" t="str">
        <f>'临打'!B11</f>
        <v>蚂六</v>
      </c>
      <c r="H43" s="31">
        <v>10</v>
      </c>
      <c r="I43" s="29" t="str">
        <f>'余额'!B23</f>
        <v>洁子</v>
      </c>
      <c r="J43" s="29" t="str">
        <f>'余额'!B43</f>
        <v>野猪</v>
      </c>
      <c r="K43" s="29" t="str">
        <f>'余额'!B63</f>
        <v>金维他</v>
      </c>
      <c r="L43" s="29" t="str">
        <f>'余额'!B83</f>
        <v>艾喜</v>
      </c>
      <c r="M43" s="34" t="str">
        <f>'临打'!B11</f>
        <v>蚂六</v>
      </c>
    </row>
    <row r="44" spans="1:13" ht="14.25">
      <c r="A44" s="31">
        <v>11</v>
      </c>
      <c r="B44" s="29" t="str">
        <f>'余额'!B24</f>
        <v>米西西</v>
      </c>
      <c r="C44" s="29" t="str">
        <f>'余额'!B44</f>
        <v>X光</v>
      </c>
      <c r="D44" s="29" t="str">
        <f>'余额'!B64</f>
        <v>元元</v>
      </c>
      <c r="E44" s="29">
        <f>'余额'!B84</f>
        <v>0</v>
      </c>
      <c r="F44" s="34" t="str">
        <f>'临打'!B12</f>
        <v>冰红茶</v>
      </c>
      <c r="H44" s="31">
        <v>11</v>
      </c>
      <c r="I44" s="29" t="str">
        <f>'余额'!B24</f>
        <v>米西西</v>
      </c>
      <c r="J44" s="29" t="str">
        <f>'余额'!B44</f>
        <v>X光</v>
      </c>
      <c r="K44" s="29" t="str">
        <f>'余额'!B64</f>
        <v>元元</v>
      </c>
      <c r="L44" s="29">
        <f>'余额'!B84</f>
        <v>0</v>
      </c>
      <c r="M44" s="34" t="str">
        <f>'临打'!B12</f>
        <v>冰红茶</v>
      </c>
    </row>
    <row r="45" spans="1:13" ht="14.25">
      <c r="A45" s="31">
        <v>12</v>
      </c>
      <c r="B45" s="29" t="str">
        <f>'余额'!B25</f>
        <v>考拉</v>
      </c>
      <c r="C45" s="29" t="str">
        <f>'余额'!B45</f>
        <v>暴力王</v>
      </c>
      <c r="D45" s="29" t="str">
        <f>'余额'!B65</f>
        <v>眼镜蛇</v>
      </c>
      <c r="E45" s="29">
        <f>'余额'!B85</f>
        <v>0</v>
      </c>
      <c r="F45" s="34">
        <f>'临打'!B13</f>
        <v>0</v>
      </c>
      <c r="H45" s="31">
        <v>12</v>
      </c>
      <c r="I45" s="29" t="str">
        <f>'余额'!B25</f>
        <v>考拉</v>
      </c>
      <c r="J45" s="29" t="str">
        <f>'余额'!B45</f>
        <v>暴力王</v>
      </c>
      <c r="K45" s="29" t="str">
        <f>'余额'!B65</f>
        <v>眼镜蛇</v>
      </c>
      <c r="L45" s="29">
        <f>'余额'!B85</f>
        <v>0</v>
      </c>
      <c r="M45" s="34">
        <f>'临打'!B13</f>
        <v>0</v>
      </c>
    </row>
    <row r="46" spans="1:13" ht="14.25">
      <c r="A46" s="31">
        <v>13</v>
      </c>
      <c r="B46" s="29" t="str">
        <f>'余额'!B26</f>
        <v>朱朱</v>
      </c>
      <c r="C46" s="29" t="str">
        <f>'余额'!B46</f>
        <v>灰兔</v>
      </c>
      <c r="D46" s="29" t="str">
        <f>'余额'!B66</f>
        <v>温兔</v>
      </c>
      <c r="E46" s="29">
        <f>'余额'!B86</f>
        <v>0</v>
      </c>
      <c r="F46" s="34" t="str">
        <f>'临打'!B14</f>
        <v>LISA</v>
      </c>
      <c r="H46" s="31">
        <v>13</v>
      </c>
      <c r="I46" s="29" t="str">
        <f>'余额'!B26</f>
        <v>朱朱</v>
      </c>
      <c r="J46" s="29" t="str">
        <f>'余额'!B46</f>
        <v>灰兔</v>
      </c>
      <c r="K46" s="29" t="str">
        <f>'余额'!B66</f>
        <v>温兔</v>
      </c>
      <c r="L46" s="29">
        <f>'余额'!B86</f>
        <v>0</v>
      </c>
      <c r="M46" s="34" t="str">
        <f>'临打'!B14</f>
        <v>LISA</v>
      </c>
    </row>
    <row r="47" spans="1:13" ht="14.25">
      <c r="A47" s="31">
        <v>14</v>
      </c>
      <c r="B47" s="29" t="str">
        <f>'余额'!B27</f>
        <v>可灵</v>
      </c>
      <c r="C47" s="29" t="str">
        <f>'余额'!B47</f>
        <v>潇潇</v>
      </c>
      <c r="D47" s="29" t="str">
        <f>'余额'!B67</f>
        <v>野兽</v>
      </c>
      <c r="E47" s="29">
        <f>'余额'!B87</f>
        <v>0</v>
      </c>
      <c r="F47" s="50" t="s">
        <v>131</v>
      </c>
      <c r="H47" s="31">
        <v>14</v>
      </c>
      <c r="I47" s="29" t="str">
        <f>'余额'!B27</f>
        <v>可灵</v>
      </c>
      <c r="J47" s="29" t="str">
        <f>'余额'!B47</f>
        <v>潇潇</v>
      </c>
      <c r="K47" s="29" t="str">
        <f>'余额'!B67</f>
        <v>野兽</v>
      </c>
      <c r="L47" s="29">
        <f>'余额'!B87</f>
        <v>0</v>
      </c>
      <c r="M47" s="50" t="s">
        <v>131</v>
      </c>
    </row>
    <row r="48" spans="1:13" ht="14.25">
      <c r="A48" s="31">
        <v>15</v>
      </c>
      <c r="B48" s="29" t="str">
        <f>'余额'!B28</f>
        <v>肥皂</v>
      </c>
      <c r="C48" s="29" t="str">
        <f>'余额'!B48</f>
        <v>坚强</v>
      </c>
      <c r="D48" s="29" t="str">
        <f>'余额'!B68</f>
        <v>李东</v>
      </c>
      <c r="E48" s="29">
        <f>'余额'!B88</f>
        <v>0</v>
      </c>
      <c r="F48" s="51" t="str">
        <f>'临打'!B46</f>
        <v>李师</v>
      </c>
      <c r="H48" s="31">
        <v>15</v>
      </c>
      <c r="I48" s="29" t="str">
        <f>'余额'!B28</f>
        <v>肥皂</v>
      </c>
      <c r="J48" s="29" t="str">
        <f>'余额'!B48</f>
        <v>坚强</v>
      </c>
      <c r="K48" s="29" t="str">
        <f>'余额'!B68</f>
        <v>李东</v>
      </c>
      <c r="L48" s="29">
        <f>'余额'!B88</f>
        <v>0</v>
      </c>
      <c r="M48" s="51" t="str">
        <f>'临打'!B46</f>
        <v>李师</v>
      </c>
    </row>
    <row r="49" spans="1:13" ht="14.25">
      <c r="A49" s="31">
        <v>16</v>
      </c>
      <c r="B49" s="29" t="str">
        <f>'余额'!B29</f>
        <v>迷彩</v>
      </c>
      <c r="C49" s="29" t="str">
        <f>'余额'!B49</f>
        <v>偏锋</v>
      </c>
      <c r="D49" s="29" t="str">
        <f>'余额'!B69</f>
        <v>轮子</v>
      </c>
      <c r="E49" s="29">
        <f>'余额'!B89</f>
        <v>0</v>
      </c>
      <c r="F49" s="51">
        <f>'临打'!B47</f>
        <v>0</v>
      </c>
      <c r="H49" s="31">
        <v>16</v>
      </c>
      <c r="I49" s="29" t="str">
        <f>'余额'!B29</f>
        <v>迷彩</v>
      </c>
      <c r="J49" s="29" t="str">
        <f>'余额'!B49</f>
        <v>偏锋</v>
      </c>
      <c r="K49" s="29" t="str">
        <f>'余额'!B69</f>
        <v>轮子</v>
      </c>
      <c r="L49" s="29">
        <f>'余额'!B89</f>
        <v>0</v>
      </c>
      <c r="M49" s="51">
        <f>'临打'!B47</f>
        <v>0</v>
      </c>
    </row>
    <row r="50" spans="1:13" ht="14.25">
      <c r="A50" s="31">
        <v>17</v>
      </c>
      <c r="B50" s="29">
        <f>'余额'!B30</f>
        <v>0</v>
      </c>
      <c r="C50" s="29" t="str">
        <f>'余额'!B50</f>
        <v>警犬</v>
      </c>
      <c r="D50" s="29" t="str">
        <f>'余额'!B70</f>
        <v>中月</v>
      </c>
      <c r="E50" s="29" t="str">
        <f>'余额'!B90</f>
        <v>彬彬</v>
      </c>
      <c r="F50" s="51">
        <f>'临打'!B48</f>
        <v>0</v>
      </c>
      <c r="H50" s="31">
        <v>17</v>
      </c>
      <c r="I50" s="29">
        <f>'余额'!B30</f>
        <v>0</v>
      </c>
      <c r="J50" s="29" t="str">
        <f>'余额'!B50</f>
        <v>警犬</v>
      </c>
      <c r="K50" s="29" t="str">
        <f>'余额'!B70</f>
        <v>中月</v>
      </c>
      <c r="L50" s="29" t="str">
        <f>'余额'!B90</f>
        <v>彬彬</v>
      </c>
      <c r="M50" s="51">
        <f>'临打'!B48</f>
        <v>0</v>
      </c>
    </row>
    <row r="51" spans="1:13" ht="14.25">
      <c r="A51" s="31">
        <v>18</v>
      </c>
      <c r="B51" s="29">
        <f>'余额'!B31</f>
        <v>0</v>
      </c>
      <c r="C51" s="29" t="str">
        <f>'余额'!B51</f>
        <v>汤汤</v>
      </c>
      <c r="D51" s="29" t="str">
        <f>'余额'!B71</f>
        <v>刘绍东</v>
      </c>
      <c r="E51" s="29" t="str">
        <f>'余额'!B91</f>
        <v>帆帆</v>
      </c>
      <c r="F51" s="51" t="str">
        <f>'临打'!B49</f>
        <v>底板</v>
      </c>
      <c r="H51" s="31">
        <v>18</v>
      </c>
      <c r="I51" s="29">
        <f>'余额'!B31</f>
        <v>0</v>
      </c>
      <c r="J51" s="29" t="str">
        <f>'余额'!B51</f>
        <v>汤汤</v>
      </c>
      <c r="K51" s="29" t="str">
        <f>'余额'!B71</f>
        <v>刘绍东</v>
      </c>
      <c r="L51" s="29" t="str">
        <f>'余额'!B91</f>
        <v>帆帆</v>
      </c>
      <c r="M51" s="51" t="str">
        <f>'临打'!B49</f>
        <v>底板</v>
      </c>
    </row>
    <row r="52" spans="1:13" ht="14.25">
      <c r="A52" s="31">
        <v>19</v>
      </c>
      <c r="B52" s="29">
        <f>'余额'!B32</f>
        <v>0</v>
      </c>
      <c r="C52" s="29" t="str">
        <f>'余额'!B52</f>
        <v>蚂蚁</v>
      </c>
      <c r="D52" s="29" t="str">
        <f>'余额'!B72</f>
        <v>地主</v>
      </c>
      <c r="E52" s="29" t="str">
        <f>'余额'!B92</f>
        <v>春春</v>
      </c>
      <c r="F52" s="51" t="str">
        <f>'临打'!B50</f>
        <v>DUDU</v>
      </c>
      <c r="H52" s="31">
        <v>19</v>
      </c>
      <c r="I52" s="29">
        <f>'余额'!B32</f>
        <v>0</v>
      </c>
      <c r="J52" s="29" t="str">
        <f>'余额'!B52</f>
        <v>蚂蚁</v>
      </c>
      <c r="K52" s="29" t="str">
        <f>'余额'!B72</f>
        <v>地主</v>
      </c>
      <c r="L52" s="29" t="str">
        <f>'余额'!B92</f>
        <v>春春</v>
      </c>
      <c r="M52" s="51" t="str">
        <f>'临打'!B50</f>
        <v>DUDU</v>
      </c>
    </row>
    <row r="53" spans="1:13" ht="14.25">
      <c r="A53" s="31">
        <v>20</v>
      </c>
      <c r="B53" s="29">
        <f>'余额'!B33</f>
        <v>0</v>
      </c>
      <c r="C53" s="29" t="str">
        <f>'余额'!B53</f>
        <v>邓肯</v>
      </c>
      <c r="D53" s="29" t="str">
        <f>'余额'!B73</f>
        <v>松鼠</v>
      </c>
      <c r="E53" s="29" t="str">
        <f>'余额'!B93</f>
        <v>折耳根</v>
      </c>
      <c r="F53" s="51" t="str">
        <f>'临打'!B51</f>
        <v>蝌蚪</v>
      </c>
      <c r="H53" s="31">
        <v>20</v>
      </c>
      <c r="I53" s="29">
        <f>'余额'!B33</f>
        <v>0</v>
      </c>
      <c r="J53" s="29" t="str">
        <f>'余额'!B53</f>
        <v>邓肯</v>
      </c>
      <c r="K53" s="29" t="str">
        <f>'余额'!B73</f>
        <v>松鼠</v>
      </c>
      <c r="L53" s="29" t="str">
        <f>'余额'!B93</f>
        <v>折耳根</v>
      </c>
      <c r="M53" s="51" t="str">
        <f>'临打'!B51</f>
        <v>蝌蚪</v>
      </c>
    </row>
  </sheetData>
  <mergeCells count="16">
    <mergeCell ref="K30:K33"/>
    <mergeCell ref="K3:K6"/>
    <mergeCell ref="H1:I1"/>
    <mergeCell ref="H2:I2"/>
    <mergeCell ref="H3:J6"/>
    <mergeCell ref="A30:C33"/>
    <mergeCell ref="H28:I28"/>
    <mergeCell ref="H29:I29"/>
    <mergeCell ref="H30:J33"/>
    <mergeCell ref="D30:D33"/>
    <mergeCell ref="A28:B28"/>
    <mergeCell ref="A29:B29"/>
    <mergeCell ref="A1:B1"/>
    <mergeCell ref="A2:B2"/>
    <mergeCell ref="A3:C6"/>
    <mergeCell ref="D3:D6"/>
  </mergeCells>
  <printOptions horizontalCentered="1" verticalCentered="1"/>
  <pageMargins left="0.2" right="0.2" top="0" bottom="0" header="0.15748031496062992" footer="0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P9" sqref="P9"/>
    </sheetView>
  </sheetViews>
  <sheetFormatPr defaultColWidth="9.00390625" defaultRowHeight="14.25"/>
  <cols>
    <col min="1" max="1" width="7.50390625" style="137" customWidth="1"/>
    <col min="2" max="2" width="8.625" style="136" customWidth="1"/>
    <col min="3" max="3" width="10.875" style="170" customWidth="1"/>
    <col min="4" max="4" width="12.00390625" style="170" customWidth="1"/>
    <col min="5" max="5" width="1.4921875" style="136" customWidth="1"/>
    <col min="6" max="6" width="7.50390625" style="136" customWidth="1"/>
    <col min="7" max="7" width="8.25390625" style="136" customWidth="1"/>
    <col min="8" max="8" width="10.875" style="136" customWidth="1"/>
    <col min="9" max="9" width="12.75390625" style="136" customWidth="1"/>
    <col min="10" max="16384" width="8.125" style="136" customWidth="1"/>
  </cols>
  <sheetData>
    <row r="1" spans="1:9" ht="60.75" customHeight="1" thickBot="1">
      <c r="A1" s="265" t="s">
        <v>332</v>
      </c>
      <c r="B1" s="265"/>
      <c r="C1" s="265"/>
      <c r="D1" s="265"/>
      <c r="E1" s="265"/>
      <c r="F1" s="265"/>
      <c r="G1" s="265"/>
      <c r="H1" s="265"/>
      <c r="I1" s="265"/>
    </row>
    <row r="2" spans="1:9" s="186" customFormat="1" ht="33.75" customHeight="1">
      <c r="A2" s="181" t="s">
        <v>329</v>
      </c>
      <c r="B2" s="182" t="s">
        <v>330</v>
      </c>
      <c r="C2" s="183" t="s">
        <v>331</v>
      </c>
      <c r="D2" s="183"/>
      <c r="E2" s="262"/>
      <c r="F2" s="184" t="s">
        <v>329</v>
      </c>
      <c r="G2" s="182" t="s">
        <v>330</v>
      </c>
      <c r="H2" s="183" t="s">
        <v>331</v>
      </c>
      <c r="I2" s="185"/>
    </row>
    <row r="3" spans="1:9" s="171" customFormat="1" ht="21.75" customHeight="1">
      <c r="A3" s="187" t="s">
        <v>22</v>
      </c>
      <c r="B3" s="188" t="s">
        <v>276</v>
      </c>
      <c r="C3" s="202">
        <v>-166.404</v>
      </c>
      <c r="D3" s="189"/>
      <c r="E3" s="263"/>
      <c r="F3" s="190" t="s">
        <v>7</v>
      </c>
      <c r="G3" s="188" t="s">
        <v>262</v>
      </c>
      <c r="H3" s="205">
        <v>205.10329249011858</v>
      </c>
      <c r="I3" s="191"/>
    </row>
    <row r="4" spans="1:9" s="171" customFormat="1" ht="21.75" customHeight="1">
      <c r="A4" s="187" t="s">
        <v>19</v>
      </c>
      <c r="B4" s="188" t="s">
        <v>273</v>
      </c>
      <c r="C4" s="202">
        <v>-95.403</v>
      </c>
      <c r="D4" s="189"/>
      <c r="E4" s="263"/>
      <c r="F4" s="190" t="s">
        <v>29</v>
      </c>
      <c r="G4" s="188" t="s">
        <v>283</v>
      </c>
      <c r="H4" s="205">
        <v>214.3743242361503</v>
      </c>
      <c r="I4" s="191"/>
    </row>
    <row r="5" spans="1:9" s="171" customFormat="1" ht="21.75" customHeight="1">
      <c r="A5" s="192" t="s">
        <v>43</v>
      </c>
      <c r="B5" s="188" t="s">
        <v>297</v>
      </c>
      <c r="C5" s="203">
        <v>-61.862</v>
      </c>
      <c r="D5" s="193"/>
      <c r="E5" s="263"/>
      <c r="F5" s="190" t="s">
        <v>16</v>
      </c>
      <c r="G5" s="188" t="s">
        <v>270</v>
      </c>
      <c r="H5" s="205">
        <v>222.795</v>
      </c>
      <c r="I5" s="191"/>
    </row>
    <row r="6" spans="1:9" s="171" customFormat="1" ht="21.75" customHeight="1">
      <c r="A6" s="192" t="s">
        <v>46</v>
      </c>
      <c r="B6" s="188" t="s">
        <v>319</v>
      </c>
      <c r="C6" s="203">
        <v>-50.01227272727273</v>
      </c>
      <c r="D6" s="193"/>
      <c r="E6" s="263"/>
      <c r="F6" s="190" t="s">
        <v>31</v>
      </c>
      <c r="G6" s="188" t="s">
        <v>285</v>
      </c>
      <c r="H6" s="205">
        <v>228.2852924901186</v>
      </c>
      <c r="I6" s="191"/>
    </row>
    <row r="7" spans="1:9" s="171" customFormat="1" ht="21.75" customHeight="1">
      <c r="A7" s="192" t="s">
        <v>40</v>
      </c>
      <c r="B7" s="188" t="s">
        <v>294</v>
      </c>
      <c r="C7" s="203">
        <v>-48.367</v>
      </c>
      <c r="D7" s="193"/>
      <c r="E7" s="263"/>
      <c r="F7" s="190" t="s">
        <v>36</v>
      </c>
      <c r="G7" s="188" t="s">
        <v>290</v>
      </c>
      <c r="H7" s="205">
        <v>238.889</v>
      </c>
      <c r="I7" s="191"/>
    </row>
    <row r="8" spans="1:9" s="171" customFormat="1" ht="21.75" customHeight="1">
      <c r="A8" s="192" t="s">
        <v>12</v>
      </c>
      <c r="B8" s="188" t="s">
        <v>255</v>
      </c>
      <c r="C8" s="203">
        <v>-1.447</v>
      </c>
      <c r="D8" s="193"/>
      <c r="E8" s="263"/>
      <c r="F8" s="190" t="s">
        <v>6</v>
      </c>
      <c r="G8" s="188" t="s">
        <v>261</v>
      </c>
      <c r="H8" s="205">
        <v>263.43103174603175</v>
      </c>
      <c r="I8" s="191"/>
    </row>
    <row r="9" spans="1:9" s="171" customFormat="1" ht="21.75" customHeight="1">
      <c r="A9" s="192" t="s">
        <v>55</v>
      </c>
      <c r="B9" s="188" t="s">
        <v>299</v>
      </c>
      <c r="C9" s="203">
        <v>0</v>
      </c>
      <c r="D9" s="193"/>
      <c r="E9" s="263"/>
      <c r="F9" s="190" t="s">
        <v>32</v>
      </c>
      <c r="G9" s="188" t="s">
        <v>286</v>
      </c>
      <c r="H9" s="205">
        <v>283.8273242361503</v>
      </c>
      <c r="I9" s="191"/>
    </row>
    <row r="10" spans="1:9" s="171" customFormat="1" ht="21.75" customHeight="1">
      <c r="A10" s="192" t="s">
        <v>65</v>
      </c>
      <c r="B10" s="188" t="s">
        <v>300</v>
      </c>
      <c r="C10" s="203">
        <v>0</v>
      </c>
      <c r="D10" s="193"/>
      <c r="E10" s="263"/>
      <c r="F10" s="190" t="s">
        <v>30</v>
      </c>
      <c r="G10" s="188" t="s">
        <v>284</v>
      </c>
      <c r="H10" s="205">
        <v>313.35672727272726</v>
      </c>
      <c r="I10" s="191"/>
    </row>
    <row r="11" spans="1:9" s="171" customFormat="1" ht="21.75" customHeight="1">
      <c r="A11" s="192" t="s">
        <v>38</v>
      </c>
      <c r="B11" s="188" t="s">
        <v>292</v>
      </c>
      <c r="C11" s="203">
        <v>11.781727272727274</v>
      </c>
      <c r="D11" s="193"/>
      <c r="E11" s="263"/>
      <c r="F11" s="190" t="s">
        <v>28</v>
      </c>
      <c r="G11" s="188" t="s">
        <v>282</v>
      </c>
      <c r="H11" s="205">
        <v>349.2543242361503</v>
      </c>
      <c r="I11" s="191"/>
    </row>
    <row r="12" spans="1:9" s="171" customFormat="1" ht="21.75" customHeight="1">
      <c r="A12" s="192" t="s">
        <v>24</v>
      </c>
      <c r="B12" s="188" t="s">
        <v>278</v>
      </c>
      <c r="C12" s="203">
        <v>24.929031746031747</v>
      </c>
      <c r="D12" s="193"/>
      <c r="E12" s="263"/>
      <c r="F12" s="190" t="s">
        <v>26</v>
      </c>
      <c r="G12" s="188" t="s">
        <v>280</v>
      </c>
      <c r="H12" s="205">
        <v>351.9185652173913</v>
      </c>
      <c r="I12" s="191"/>
    </row>
    <row r="13" spans="1:9" s="171" customFormat="1" ht="21.75" customHeight="1">
      <c r="A13" s="192" t="s">
        <v>8</v>
      </c>
      <c r="B13" s="188" t="s">
        <v>251</v>
      </c>
      <c r="C13" s="203">
        <v>33.784031746031744</v>
      </c>
      <c r="D13" s="193"/>
      <c r="E13" s="263"/>
      <c r="F13" s="190" t="s">
        <v>12</v>
      </c>
      <c r="G13" s="188" t="s">
        <v>266</v>
      </c>
      <c r="H13" s="206">
        <v>355.954</v>
      </c>
      <c r="I13" s="191"/>
    </row>
    <row r="14" spans="1:9" s="171" customFormat="1" ht="21.75" customHeight="1">
      <c r="A14" s="192" t="s">
        <v>37</v>
      </c>
      <c r="B14" s="188" t="s">
        <v>291</v>
      </c>
      <c r="C14" s="203">
        <v>35.749</v>
      </c>
      <c r="D14" s="193"/>
      <c r="E14" s="263"/>
      <c r="F14" s="194" t="s">
        <v>9</v>
      </c>
      <c r="G14" s="188" t="s">
        <v>252</v>
      </c>
      <c r="H14" s="206">
        <v>372.05672727272724</v>
      </c>
      <c r="I14" s="191"/>
    </row>
    <row r="15" spans="1:9" s="171" customFormat="1" ht="21.75" customHeight="1">
      <c r="A15" s="192" t="s">
        <v>45</v>
      </c>
      <c r="B15" s="188" t="s">
        <v>298</v>
      </c>
      <c r="C15" s="203">
        <v>36.85</v>
      </c>
      <c r="D15" s="193"/>
      <c r="E15" s="263"/>
      <c r="F15" s="190" t="s">
        <v>21</v>
      </c>
      <c r="G15" s="188" t="s">
        <v>275</v>
      </c>
      <c r="H15" s="206">
        <v>380.07772727272726</v>
      </c>
      <c r="I15" s="191"/>
    </row>
    <row r="16" spans="1:9" s="171" customFormat="1" ht="21.75" customHeight="1">
      <c r="A16" s="192" t="s">
        <v>39</v>
      </c>
      <c r="B16" s="188" t="s">
        <v>293</v>
      </c>
      <c r="C16" s="203">
        <v>39.978</v>
      </c>
      <c r="D16" s="193"/>
      <c r="E16" s="263"/>
      <c r="F16" s="190" t="s">
        <v>18</v>
      </c>
      <c r="G16" s="188" t="s">
        <v>272</v>
      </c>
      <c r="H16" s="206">
        <v>412.4497272727273</v>
      </c>
      <c r="I16" s="191"/>
    </row>
    <row r="17" spans="1:9" s="171" customFormat="1" ht="21.75" customHeight="1">
      <c r="A17" s="192" t="s">
        <v>67</v>
      </c>
      <c r="B17" s="188" t="s">
        <v>302</v>
      </c>
      <c r="C17" s="203">
        <v>51.54356521739131</v>
      </c>
      <c r="D17" s="193"/>
      <c r="E17" s="263"/>
      <c r="F17" s="190" t="s">
        <v>41</v>
      </c>
      <c r="G17" s="188" t="s">
        <v>295</v>
      </c>
      <c r="H17" s="206">
        <v>440.78656521739134</v>
      </c>
      <c r="I17" s="191"/>
    </row>
    <row r="18" spans="1:9" s="171" customFormat="1" ht="21.75" customHeight="1">
      <c r="A18" s="192" t="s">
        <v>13</v>
      </c>
      <c r="B18" s="188" t="s">
        <v>267</v>
      </c>
      <c r="C18" s="203">
        <v>58.129565217391296</v>
      </c>
      <c r="D18" s="193"/>
      <c r="E18" s="263"/>
      <c r="F18" s="190" t="s">
        <v>11</v>
      </c>
      <c r="G18" s="188" t="s">
        <v>265</v>
      </c>
      <c r="H18" s="206">
        <v>469.2090317460317</v>
      </c>
      <c r="I18" s="191"/>
    </row>
    <row r="19" spans="1:9" s="171" customFormat="1" ht="21.75" customHeight="1">
      <c r="A19" s="192" t="s">
        <v>11</v>
      </c>
      <c r="B19" s="188" t="s">
        <v>254</v>
      </c>
      <c r="C19" s="203">
        <v>66.09</v>
      </c>
      <c r="D19" s="193"/>
      <c r="E19" s="263"/>
      <c r="F19" s="190" t="s">
        <v>14</v>
      </c>
      <c r="G19" s="188" t="s">
        <v>268</v>
      </c>
      <c r="H19" s="206">
        <v>568.765759018759</v>
      </c>
      <c r="I19" s="191"/>
    </row>
    <row r="20" spans="1:9" s="171" customFormat="1" ht="21.75" customHeight="1">
      <c r="A20" s="192" t="s">
        <v>33</v>
      </c>
      <c r="B20" s="188" t="s">
        <v>287</v>
      </c>
      <c r="C20" s="203">
        <v>77.14872727272729</v>
      </c>
      <c r="D20" s="193"/>
      <c r="E20" s="263"/>
      <c r="F20" s="194" t="s">
        <v>6</v>
      </c>
      <c r="G20" s="188" t="s">
        <v>249</v>
      </c>
      <c r="H20" s="206">
        <v>615.0247272727272</v>
      </c>
      <c r="I20" s="191"/>
    </row>
    <row r="21" spans="1:9" s="171" customFormat="1" ht="21.75" customHeight="1">
      <c r="A21" s="192" t="s">
        <v>7</v>
      </c>
      <c r="B21" s="188" t="s">
        <v>250</v>
      </c>
      <c r="C21" s="203">
        <v>96.3065652173913</v>
      </c>
      <c r="D21" s="193"/>
      <c r="E21" s="263"/>
      <c r="F21" s="190" t="s">
        <v>25</v>
      </c>
      <c r="G21" s="188" t="s">
        <v>279</v>
      </c>
      <c r="H21" s="206">
        <v>665.2272924901187</v>
      </c>
      <c r="I21" s="191"/>
    </row>
    <row r="22" spans="1:9" s="171" customFormat="1" ht="21.75" customHeight="1">
      <c r="A22" s="192" t="s">
        <v>2</v>
      </c>
      <c r="B22" s="188" t="s">
        <v>317</v>
      </c>
      <c r="C22" s="203">
        <v>100.25706349206348</v>
      </c>
      <c r="D22" s="193"/>
      <c r="E22" s="263"/>
      <c r="F22" s="194" t="s">
        <v>13</v>
      </c>
      <c r="G22" s="188" t="s">
        <v>256</v>
      </c>
      <c r="H22" s="206">
        <v>669.2722924901186</v>
      </c>
      <c r="I22" s="191"/>
    </row>
    <row r="23" spans="1:9" s="171" customFormat="1" ht="21.75" customHeight="1">
      <c r="A23" s="192" t="s">
        <v>8</v>
      </c>
      <c r="B23" s="188" t="s">
        <v>263</v>
      </c>
      <c r="C23" s="203">
        <v>103.72932423615033</v>
      </c>
      <c r="D23" s="193"/>
      <c r="E23" s="263"/>
      <c r="F23" s="190" t="s">
        <v>34</v>
      </c>
      <c r="G23" s="188" t="s">
        <v>288</v>
      </c>
      <c r="H23" s="206">
        <v>690.5470317460317</v>
      </c>
      <c r="I23" s="191"/>
    </row>
    <row r="24" spans="1:9" s="171" customFormat="1" ht="21.75" customHeight="1">
      <c r="A24" s="192" t="s">
        <v>66</v>
      </c>
      <c r="B24" s="188" t="s">
        <v>301</v>
      </c>
      <c r="C24" s="203">
        <v>103.888</v>
      </c>
      <c r="D24" s="193"/>
      <c r="E24" s="263"/>
      <c r="F24" s="190" t="s">
        <v>1</v>
      </c>
      <c r="G24" s="188" t="s">
        <v>260</v>
      </c>
      <c r="H24" s="206">
        <v>810.7188577075099</v>
      </c>
      <c r="I24" s="191"/>
    </row>
    <row r="25" spans="1:9" s="171" customFormat="1" ht="21.75" customHeight="1">
      <c r="A25" s="192" t="s">
        <v>44</v>
      </c>
      <c r="B25" s="188" t="s">
        <v>245</v>
      </c>
      <c r="C25" s="203">
        <v>117.778</v>
      </c>
      <c r="D25" s="193"/>
      <c r="E25" s="263"/>
      <c r="F25" s="190" t="s">
        <v>0</v>
      </c>
      <c r="G25" s="188" t="s">
        <v>259</v>
      </c>
      <c r="H25" s="206">
        <v>1055.518596963423</v>
      </c>
      <c r="I25" s="191"/>
    </row>
    <row r="26" spans="1:9" s="171" customFormat="1" ht="21.75" customHeight="1">
      <c r="A26" s="192" t="s">
        <v>47</v>
      </c>
      <c r="B26" s="188" t="s">
        <v>320</v>
      </c>
      <c r="C26" s="203">
        <v>123.588</v>
      </c>
      <c r="D26" s="193"/>
      <c r="E26" s="263"/>
      <c r="F26" s="190" t="s">
        <v>10</v>
      </c>
      <c r="G26" s="188" t="s">
        <v>264</v>
      </c>
      <c r="H26" s="206">
        <v>1058.1895969634231</v>
      </c>
      <c r="I26" s="191"/>
    </row>
    <row r="27" spans="1:9" s="171" customFormat="1" ht="21.75" customHeight="1">
      <c r="A27" s="192" t="s">
        <v>23</v>
      </c>
      <c r="B27" s="188" t="s">
        <v>277</v>
      </c>
      <c r="C27" s="203">
        <v>124.61075901875904</v>
      </c>
      <c r="D27" s="193"/>
      <c r="E27" s="263"/>
      <c r="F27" s="194" t="s">
        <v>10</v>
      </c>
      <c r="G27" s="188" t="s">
        <v>253</v>
      </c>
      <c r="H27" s="206">
        <v>1072.7955969634231</v>
      </c>
      <c r="I27" s="191"/>
    </row>
    <row r="28" spans="1:9" s="171" customFormat="1" ht="21.75" customHeight="1">
      <c r="A28" s="192" t="s">
        <v>27</v>
      </c>
      <c r="B28" s="188" t="s">
        <v>281</v>
      </c>
      <c r="C28" s="203">
        <v>133.236</v>
      </c>
      <c r="D28" s="193"/>
      <c r="E28" s="263"/>
      <c r="F28" s="190" t="s">
        <v>42</v>
      </c>
      <c r="G28" s="188" t="s">
        <v>296</v>
      </c>
      <c r="H28" s="206">
        <v>3016.14432423615</v>
      </c>
      <c r="I28" s="191"/>
    </row>
    <row r="29" spans="1:9" s="171" customFormat="1" ht="21.75" customHeight="1">
      <c r="A29" s="192" t="s">
        <v>14</v>
      </c>
      <c r="B29" s="188" t="s">
        <v>257</v>
      </c>
      <c r="C29" s="203">
        <v>162.464</v>
      </c>
      <c r="D29" s="193"/>
      <c r="E29" s="263"/>
      <c r="F29" s="190" t="s">
        <v>9</v>
      </c>
      <c r="G29" s="195" t="s">
        <v>318</v>
      </c>
      <c r="H29" s="206">
        <v>3085.263596963423</v>
      </c>
      <c r="I29" s="191"/>
    </row>
    <row r="30" spans="1:9" s="171" customFormat="1" ht="21.75" customHeight="1">
      <c r="A30" s="192" t="s">
        <v>35</v>
      </c>
      <c r="B30" s="188" t="s">
        <v>289</v>
      </c>
      <c r="C30" s="203">
        <v>171.183</v>
      </c>
      <c r="D30" s="193"/>
      <c r="E30" s="263"/>
      <c r="F30" s="190" t="s">
        <v>17</v>
      </c>
      <c r="G30" s="188" t="s">
        <v>271</v>
      </c>
      <c r="H30" s="206">
        <v>3194.0752924901185</v>
      </c>
      <c r="I30" s="191"/>
    </row>
    <row r="31" spans="1:9" s="171" customFormat="1" ht="21.75" customHeight="1">
      <c r="A31" s="192" t="s">
        <v>15</v>
      </c>
      <c r="B31" s="188" t="s">
        <v>269</v>
      </c>
      <c r="C31" s="203">
        <v>197.27659696342306</v>
      </c>
      <c r="D31" s="193"/>
      <c r="E31" s="263"/>
      <c r="F31" s="190" t="s">
        <v>248</v>
      </c>
      <c r="G31" s="188" t="s">
        <v>258</v>
      </c>
      <c r="H31" s="206">
        <v>3431.890031746032</v>
      </c>
      <c r="I31" s="191"/>
    </row>
    <row r="32" spans="1:9" s="171" customFormat="1" ht="21.75" customHeight="1" thickBot="1">
      <c r="A32" s="196" t="s">
        <v>20</v>
      </c>
      <c r="B32" s="197" t="s">
        <v>274</v>
      </c>
      <c r="C32" s="204">
        <v>204.6193242361503</v>
      </c>
      <c r="D32" s="199"/>
      <c r="E32" s="264"/>
      <c r="F32" s="200"/>
      <c r="G32" s="200"/>
      <c r="H32" s="207"/>
      <c r="I32" s="201"/>
    </row>
  </sheetData>
  <mergeCells count="2">
    <mergeCell ref="E2:E32"/>
    <mergeCell ref="A1:I1"/>
  </mergeCells>
  <conditionalFormatting sqref="H3:H31 C3:D32">
    <cfRule type="cellIs" priority="1" dxfId="3" operator="lessThan" stopIfTrue="1">
      <formula>30</formula>
    </cfRule>
  </conditionalFormatting>
  <printOptions/>
  <pageMargins left="0.75" right="0.75" top="0.54" bottom="0.4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13" sqref="F13"/>
    </sheetView>
  </sheetViews>
  <sheetFormatPr defaultColWidth="9.00390625" defaultRowHeight="14.25"/>
  <cols>
    <col min="1" max="16384" width="18.375" style="0" customWidth="1"/>
  </cols>
  <sheetData>
    <row r="1" spans="1:3" ht="18">
      <c r="A1" s="266" t="s">
        <v>321</v>
      </c>
      <c r="B1" s="267"/>
      <c r="C1" s="267"/>
    </row>
    <row r="2" spans="1:3" ht="18">
      <c r="A2" s="172" t="s">
        <v>323</v>
      </c>
      <c r="B2" s="173">
        <v>1218.38</v>
      </c>
      <c r="C2" s="174"/>
    </row>
    <row r="3" spans="1:3" ht="18">
      <c r="A3" s="172" t="s">
        <v>324</v>
      </c>
      <c r="B3" s="173">
        <v>968</v>
      </c>
      <c r="C3" s="174"/>
    </row>
    <row r="4" spans="1:3" ht="18">
      <c r="A4" s="172" t="s">
        <v>325</v>
      </c>
      <c r="B4" s="173">
        <v>7442.07066666667</v>
      </c>
      <c r="C4" s="174"/>
    </row>
    <row r="5" spans="1:3" ht="18">
      <c r="A5" s="175" t="s">
        <v>322</v>
      </c>
      <c r="B5" s="176">
        <v>29128.45066666667</v>
      </c>
      <c r="C5" s="177"/>
    </row>
    <row r="6" spans="1:3" ht="18">
      <c r="A6" s="178" t="s">
        <v>328</v>
      </c>
      <c r="B6" s="179" t="s">
        <v>326</v>
      </c>
      <c r="C6" s="180" t="s">
        <v>327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:C12"/>
    </sheetView>
  </sheetViews>
  <sheetFormatPr defaultColWidth="9.00390625" defaultRowHeight="14.25"/>
  <cols>
    <col min="1" max="2" width="18.625" style="126" customWidth="1"/>
    <col min="3" max="3" width="21.625" style="127" customWidth="1"/>
    <col min="4" max="16384" width="15.375" style="126" customWidth="1"/>
  </cols>
  <sheetData>
    <row r="1" spans="1:3" ht="18.75" thickBot="1">
      <c r="A1" s="152" t="s">
        <v>232</v>
      </c>
      <c r="B1" s="153" t="s">
        <v>335</v>
      </c>
      <c r="C1" s="154" t="s">
        <v>242</v>
      </c>
    </row>
    <row r="2" spans="1:3" ht="15">
      <c r="A2" s="146" t="s">
        <v>243</v>
      </c>
      <c r="B2" s="147" t="s">
        <v>336</v>
      </c>
      <c r="C2" s="148" t="s">
        <v>307</v>
      </c>
    </row>
    <row r="3" spans="1:3" ht="15">
      <c r="A3" s="128" t="s">
        <v>233</v>
      </c>
      <c r="B3" s="130">
        <v>9</v>
      </c>
      <c r="C3" s="129"/>
    </row>
    <row r="4" spans="1:3" ht="15">
      <c r="A4" s="128" t="s">
        <v>234</v>
      </c>
      <c r="B4" s="130">
        <v>84</v>
      </c>
      <c r="C4" s="129"/>
    </row>
    <row r="5" spans="1:3" ht="15">
      <c r="A5" s="128" t="s">
        <v>235</v>
      </c>
      <c r="B5" s="155">
        <f>B3*30</f>
        <v>270</v>
      </c>
      <c r="C5" s="129"/>
    </row>
    <row r="6" spans="1:3" ht="15">
      <c r="A6" s="128" t="s">
        <v>236</v>
      </c>
      <c r="B6" s="155">
        <f>B4*42/12</f>
        <v>294</v>
      </c>
      <c r="C6" s="129"/>
    </row>
    <row r="7" spans="1:3" ht="18.75" thickBot="1">
      <c r="A7" s="274" t="s">
        <v>64</v>
      </c>
      <c r="B7" s="275">
        <f>SUM(B5:B6)</f>
        <v>564</v>
      </c>
      <c r="C7" s="276"/>
    </row>
    <row r="8" spans="1:3" ht="15">
      <c r="A8" s="131" t="s">
        <v>237</v>
      </c>
      <c r="B8" s="156">
        <v>40</v>
      </c>
      <c r="C8" s="132" t="s">
        <v>338</v>
      </c>
    </row>
    <row r="9" spans="1:3" ht="15">
      <c r="A9" s="133" t="s">
        <v>238</v>
      </c>
      <c r="B9" s="135">
        <v>22</v>
      </c>
      <c r="C9" s="145" t="s">
        <v>337</v>
      </c>
    </row>
    <row r="10" spans="1:3" ht="15">
      <c r="A10" s="133" t="s">
        <v>239</v>
      </c>
      <c r="B10" s="155">
        <f>(B5-B8/2)/B9</f>
        <v>11.363636363636363</v>
      </c>
      <c r="C10" s="134"/>
    </row>
    <row r="11" spans="1:3" ht="15">
      <c r="A11" s="133" t="s">
        <v>240</v>
      </c>
      <c r="B11" s="155">
        <f>(B6-B8/2)/B9</f>
        <v>12.454545454545455</v>
      </c>
      <c r="C11" s="134"/>
    </row>
    <row r="12" spans="1:3" ht="18.75" thickBot="1">
      <c r="A12" s="274" t="s">
        <v>244</v>
      </c>
      <c r="B12" s="277">
        <f>B10+B11</f>
        <v>23.81818181818182</v>
      </c>
      <c r="C12" s="27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IBM</cp:lastModifiedBy>
  <cp:lastPrinted>2013-02-25T08:40:19Z</cp:lastPrinted>
  <dcterms:created xsi:type="dcterms:W3CDTF">2010-12-01T03:06:57Z</dcterms:created>
  <dcterms:modified xsi:type="dcterms:W3CDTF">2013-02-27T02:10:34Z</dcterms:modified>
  <cp:category/>
  <cp:version/>
  <cp:contentType/>
  <cp:contentStatus/>
</cp:coreProperties>
</file>